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5 (2)" sheetId="1" r:id="rId1"/>
  </sheets>
  <definedNames>
    <definedName name="_xlnm._FilterDatabase" localSheetId="0" hidden="1">'5 (2)'!$A$10:$T$504</definedName>
    <definedName name="_xlnm.Print_Area" localSheetId="0">'5 (2)'!$A$1:$P$504</definedName>
  </definedNames>
  <calcPr fullCalcOnLoad="1" refMode="R1C1"/>
</workbook>
</file>

<file path=xl/comments1.xml><?xml version="1.0" encoding="utf-8"?>
<comments xmlns="http://schemas.openxmlformats.org/spreadsheetml/2006/main">
  <authors>
    <author>Шишкин Михаил Сергеевич</author>
  </authors>
  <commentList>
    <comment ref="H413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- 57,44 тыс. рублей
-3,0 тыс. рублей</t>
        </r>
      </text>
    </comment>
    <comment ref="H401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- 1,15 тыс. рублей
</t>
        </r>
      </text>
    </comment>
    <comment ref="H429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+ 4,15 тыс. рублей</t>
        </r>
      </text>
    </comment>
    <comment ref="H122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-40000,0</t>
        </r>
      </text>
    </comment>
    <comment ref="H111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+38028,5</t>
        </r>
      </text>
    </comment>
  </commentList>
</comments>
</file>

<file path=xl/sharedStrings.xml><?xml version="1.0" encoding="utf-8"?>
<sst xmlns="http://schemas.openxmlformats.org/spreadsheetml/2006/main" count="612" uniqueCount="138">
  <si>
    <t>за счет средств внебюджетных фондов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</si>
  <si>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</si>
  <si>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</si>
  <si>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</si>
  <si>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</si>
  <si>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№ п/п</t>
  </si>
  <si>
    <t>Всего</t>
  </si>
  <si>
    <t>за счет средств федерального бюджета (планируемые объемы обязательств)</t>
  </si>
  <si>
    <t>7.</t>
  </si>
  <si>
    <t>815</t>
  </si>
  <si>
    <t>816</t>
  </si>
  <si>
    <t>847</t>
  </si>
  <si>
    <t>813</t>
  </si>
  <si>
    <t>846</t>
  </si>
  <si>
    <t>814</t>
  </si>
  <si>
    <t>812</t>
  </si>
  <si>
    <t>829</t>
  </si>
  <si>
    <t>833</t>
  </si>
  <si>
    <t>850</t>
  </si>
  <si>
    <t>тыс. руб.</t>
  </si>
  <si>
    <t>ГРБС</t>
  </si>
  <si>
    <t>810</t>
  </si>
  <si>
    <t>1.</t>
  </si>
  <si>
    <t>2.</t>
  </si>
  <si>
    <t>3.</t>
  </si>
  <si>
    <t>4.</t>
  </si>
  <si>
    <t>6.</t>
  </si>
  <si>
    <t>Подпрограмма 1 "Старшее поколение в Камчатском крае"</t>
  </si>
  <si>
    <t>1.1.</t>
  </si>
  <si>
    <t>1.2.</t>
  </si>
  <si>
    <t>1.3.</t>
  </si>
  <si>
    <t>1.4.</t>
  </si>
  <si>
    <t>1.5.</t>
  </si>
  <si>
    <t>1.6.</t>
  </si>
  <si>
    <t>3.1.</t>
  </si>
  <si>
    <t>3.2.</t>
  </si>
  <si>
    <t>3.3.</t>
  </si>
  <si>
    <t>3.4.</t>
  </si>
  <si>
    <t>3.5.</t>
  </si>
  <si>
    <t>6.1.</t>
  </si>
  <si>
    <t>6.2.</t>
  </si>
  <si>
    <t>6.3.</t>
  </si>
  <si>
    <t>6.4.</t>
  </si>
  <si>
    <t>6.5.</t>
  </si>
  <si>
    <t>7.1.</t>
  </si>
  <si>
    <t>7.2.</t>
  </si>
  <si>
    <t>за счет средств внебюджетных источников (планируемые объемы обязательств)</t>
  </si>
  <si>
    <t>за счет средств внебюджетных источников</t>
  </si>
  <si>
    <t>Всего без учета планируемых объемов обязательств</t>
  </si>
  <si>
    <t>Всего  без учета планируемых объемов обязательств</t>
  </si>
  <si>
    <t>7.3.</t>
  </si>
  <si>
    <t>7.4.</t>
  </si>
  <si>
    <t>7.6.</t>
  </si>
  <si>
    <t>7.7.</t>
  </si>
  <si>
    <t>Подпрограмма 2 "Меры социальной поддержки отдельных категорий граждан в Камчатском крае"</t>
  </si>
  <si>
    <t>2.1.</t>
  </si>
  <si>
    <t>2.2.</t>
  </si>
  <si>
    <t>2.3.</t>
  </si>
  <si>
    <t>2.4.</t>
  </si>
  <si>
    <t>2.5.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</si>
  <si>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</si>
  <si>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</si>
  <si>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</si>
  <si>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</si>
  <si>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</si>
  <si>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</si>
  <si>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</si>
  <si>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</si>
  <si>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</si>
  <si>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5.4.</t>
  </si>
  <si>
    <t>Подпрограмма 7 "Обеспечение реализации  Программы"</t>
  </si>
  <si>
    <t>Подпрограмма 3 "Доступная среда в Камчатском крае"</t>
  </si>
  <si>
    <t>Подпрограмма 6 "Обеспечение защиты трудовых прав работников в Камчатском крае"</t>
  </si>
  <si>
    <t>6.6.</t>
  </si>
  <si>
    <t xml:space="preserve"> </t>
  </si>
  <si>
    <t>".</t>
  </si>
  <si>
    <t xml:space="preserve">за счет средств внебюджетных источников </t>
  </si>
  <si>
    <t>КРО ФСС</t>
  </si>
  <si>
    <t>Подпрограмма 4 "Развитие системы социального обслуживания населения в Камчатском крае"</t>
  </si>
  <si>
    <t>Государственная программа Камчатского края "Социальная поддержка граждан в Камчатском крае"</t>
  </si>
  <si>
    <t>Совершенствование нормативно-правового обеспечения социальной защищенности граждан пожилого возраста в Камчатском крае</t>
  </si>
  <si>
    <t>Укрепление здоровья граждан пожилого возраста</t>
  </si>
  <si>
    <t>Совершенствование коммуникационных связей и развитие интеллектуального потенциала граждан пожилого возраста</t>
  </si>
  <si>
    <t>Научно-методическое и информационное обеспечение деятельности по социальной поддержке граждан пожилого возраста</t>
  </si>
  <si>
    <t>Реализация мер социальной поддержки отдельных категорий граждан, установленных законодательством Камчатского края</t>
  </si>
  <si>
    <t>Информационно-методическое и кадровое обеспечение системы реабилитации и социальной интеграции инвалидов в общество</t>
  </si>
  <si>
    <t>Обеспечение комплексной безопасности учреждений социального обслуживания граждан</t>
  </si>
  <si>
    <t>Укрепление материально-технической базы учреждений социального обслуживания граждан</t>
  </si>
  <si>
    <t>Повышение квалификации персонала учреждений социального обслуживания граждан, в том числе в области информационно-коммуникационных технологий</t>
  </si>
  <si>
    <t>Проведение конкурсов среди учреждений социального обслуживания граждан</t>
  </si>
  <si>
    <t>Финансовая поддержка деятельности социально ориентированных некоммерческих организаций на региональном и муниципальном уровнях</t>
  </si>
  <si>
    <t>Имущественная поддержка социально ориентированных некоммерческих организаций в Камчатском крае</t>
  </si>
  <si>
    <t>Привлечение социально ориентированных некоммерческих организаций к реализации государственной политики в социальной сфере, развитие благотворительности и добровольчества, в том числе информационная поддержка</t>
  </si>
  <si>
    <t>Обеспечение проведения специальной оценки условий труда работающих в организациях, расположенных на территории Камчатского края</t>
  </si>
  <si>
    <t>Реализация превентивных мер, направленных на снижение производственного травматизма и профессиональной заболеваемости</t>
  </si>
  <si>
    <t>Обеспечение непрерывной подготовки работников по охране труда на основе современных технологий обучения</t>
  </si>
  <si>
    <t>Совершенствование нормативной правовой базы Камчатского края в области охраны труда</t>
  </si>
  <si>
    <t>Информационное обеспечение и пропаганда охраны труда</t>
  </si>
  <si>
    <t>Содействие развитию социального партнерства в сфере труда в Камчатском крае</t>
  </si>
  <si>
    <t>Финансовая поддержка подведомственных учреждений</t>
  </si>
  <si>
    <t xml:space="preserve">Проведение тематических мероприятий </t>
  </si>
  <si>
    <t>Финансовое обеспечение деятельности Министерства социального развития и труда Камчатского края</t>
  </si>
  <si>
    <t>Финансовое обеспечение мероприятий, направленных на организацию социального обслуживания</t>
  </si>
  <si>
    <t>Финансовое обеспечение организации и осуществления деятельности по опеке и попечительству в отношении совершеннолетних граждан</t>
  </si>
  <si>
    <t>Подпрограмма 5 "Повышение эффективности государственной поддержки социально ориентированных некоммерческих организаций"</t>
  </si>
  <si>
    <t>Повышение престижа профессии "Социальный работник" в Камчатском крае, в том числе внедрение системы материального и морального стимулирования социальных работников и специалистов сферы социального обслуживания и социальной защиты населения в Камчатском крае</t>
  </si>
  <si>
    <t xml:space="preserve">Повышение уровня доступности и качества реабилитационных услуг (развитие системы реабилитации и социальной интеграции инвалидов в общество)
</t>
  </si>
  <si>
    <t xml:space="preserve">Обеспечение перевозки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организаций, в Камчатском крае
</t>
  </si>
  <si>
    <t>Код бюджетной классификации</t>
  </si>
  <si>
    <t>Укрепление социальной защищенности граждан пожилого возраста</t>
  </si>
  <si>
    <t>Организация свободного времени и культурного досуга граждан пожилого возраста</t>
  </si>
  <si>
    <t>Преодоление социальной разобщенности в обществе и формирование позитивного  отношения к проблемам инвалидов и к вопросам обеспечения доступной среды жизнедеятельности для инвалидов и других маломобильных групп населения</t>
  </si>
  <si>
    <t>Формирование нормативной правовой базы и внедрение ее в практику работы учреждений социального обслуживания граждан</t>
  </si>
  <si>
    <t>Повышение уровня доступности и качества приоритетных объектов и услуг в основных сферах жизнедеятельности инвалидов и других  маломобильных групп населения</t>
  </si>
  <si>
    <t>Расширение сети социальных учреждений (инвестиционные мероприятия)</t>
  </si>
  <si>
    <t>Финансовое обеспечение реализации государственной программы Камчатского края "Социальная поддержка граждан в Камчатском крае"</t>
  </si>
  <si>
    <t>Наименование Программы / подпрограммы / мероприятия</t>
  </si>
  <si>
    <t>Объем средств на реализацию Программы</t>
  </si>
  <si>
    <t>5.</t>
  </si>
  <si>
    <t>7.5.</t>
  </si>
  <si>
    <t>за счет средств Фонда социального страхования Российской Федерации</t>
  </si>
  <si>
    <t>за счет средств Фонда социального страхования Российской Федерации (планируемые объемы обязательств)</t>
  </si>
  <si>
    <t>Оказание поддержки гражданам, оказавшимся в трудной жизненной ситуации</t>
  </si>
  <si>
    <t>Реализация мер социальной поддержки семей с детьми</t>
  </si>
  <si>
    <t>Реализация дополнительных мер социальной поддержки отдельных категорий граждан</t>
  </si>
  <si>
    <t>Реализация мер социальной поддержки отдельных категорий граждан, установленных федеральным законодательством</t>
  </si>
  <si>
    <t xml:space="preserve">Развитие инфраструктуры некоммерческого сектора, изучение состояния некоммерческого сектора, консультирование по вопросам деятельности социально ориентированных некоммерческих организаций </t>
  </si>
  <si>
    <t>6.7.</t>
  </si>
  <si>
    <t>Повышение эффективности обеспечения соблюдения трудового законодательства и иных нормативных правовых актов, содержащих нормы трудового права</t>
  </si>
  <si>
    <t>за счет средств внебюджетных источников (планируемые объемы)</t>
  </si>
  <si>
    <t>Совершенствование нормативно - правовой и организационной основы создания доступной среды жизнедеятельности инвалидов и других маломобильных групп населения</t>
  </si>
  <si>
    <t>"Приложение 3 к Программе</t>
  </si>
  <si>
    <t xml:space="preserve">Региональный проект "Старшее поколение" </t>
  </si>
  <si>
    <t xml:space="preserve">1.Р3 </t>
  </si>
  <si>
    <t>Региональный проект "Финансовая поддержка семей при рождении детей"</t>
  </si>
  <si>
    <t xml:space="preserve">2.Р1 </t>
  </si>
  <si>
    <t>Региональный проект "Социальная активность"</t>
  </si>
  <si>
    <t xml:space="preserve">5.Е8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</si>
</sst>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#,##0.00000"/>
    <numFmt numFmtId="182" formatCode="#,##0.000000"/>
    <numFmt numFmtId="183" formatCode="#,##0&quot;р.&quot;"/>
    <numFmt numFmtId="184" formatCode="0.000000"/>
    <numFmt numFmtId="185" formatCode="#,##0.00000_ ;\-#,##0.00000\ "/>
    <numFmt numFmtId="186" formatCode="#,##0.000000_ ;\-#,##0.000000\ "/>
    <numFmt numFmtId="187" formatCode="#,##0.0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justify" vertical="center" wrapText="1"/>
    </xf>
    <xf numFmtId="185" fontId="49" fillId="0" borderId="12" xfId="60" applyNumberFormat="1" applyFont="1" applyFill="1" applyBorder="1" applyAlignment="1">
      <alignment horizontal="center" vertical="center" wrapText="1"/>
    </xf>
    <xf numFmtId="185" fontId="11" fillId="0" borderId="12" xfId="60" applyNumberFormat="1" applyFont="1" applyFill="1" applyBorder="1" applyAlignment="1">
      <alignment horizontal="center" vertical="center" wrapText="1"/>
    </xf>
    <xf numFmtId="185" fontId="3" fillId="0" borderId="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center" wrapText="1"/>
    </xf>
    <xf numFmtId="185" fontId="50" fillId="0" borderId="12" xfId="60" applyNumberFormat="1" applyFont="1" applyFill="1" applyBorder="1" applyAlignment="1">
      <alignment horizontal="center" vertical="center" wrapText="1"/>
    </xf>
    <xf numFmtId="185" fontId="3" fillId="0" borderId="12" xfId="6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center"/>
    </xf>
    <xf numFmtId="181" fontId="11" fillId="0" borderId="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5" fontId="3" fillId="0" borderId="0" xfId="60" applyNumberFormat="1" applyFont="1" applyFill="1" applyBorder="1" applyAlignment="1">
      <alignment vertical="center" wrapText="1"/>
    </xf>
    <xf numFmtId="187" fontId="3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85" fontId="11" fillId="0" borderId="0" xfId="6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/>
    </xf>
    <xf numFmtId="14" fontId="3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justify" vertical="top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04"/>
  <sheetViews>
    <sheetView tabSelected="1" view="pageBreakPreview" zoomScale="90" zoomScaleNormal="89" zoomScaleSheetLayoutView="90" zoomScalePageLayoutView="0" workbookViewId="0" topLeftCell="F1">
      <pane ySplit="9" topLeftCell="A10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" max="1" width="5.375" style="40" customWidth="1"/>
    <col min="2" max="2" width="45.875" style="40" customWidth="1"/>
    <col min="3" max="3" width="39.00390625" style="40" customWidth="1"/>
    <col min="4" max="4" width="17.625" style="40" customWidth="1"/>
    <col min="5" max="5" width="19.25390625" style="40" customWidth="1"/>
    <col min="6" max="6" width="17.625" style="40" customWidth="1"/>
    <col min="7" max="7" width="18.75390625" style="40" customWidth="1"/>
    <col min="8" max="9" width="18.125" style="40" customWidth="1"/>
    <col min="10" max="10" width="17.25390625" style="40" customWidth="1"/>
    <col min="11" max="16" width="17.625" style="40" customWidth="1"/>
    <col min="17" max="18" width="16.375" style="40" customWidth="1"/>
    <col min="19" max="19" width="9.125" style="40" customWidth="1"/>
    <col min="20" max="20" width="17.875" style="40" bestFit="1" customWidth="1"/>
    <col min="21" max="16384" width="9.125" style="40" customWidth="1"/>
  </cols>
  <sheetData>
    <row r="1" spans="5:18" s="1" customFormat="1" ht="18.75">
      <c r="E1" s="2"/>
      <c r="F1" s="2"/>
      <c r="G1" s="2"/>
      <c r="H1" s="73" t="s">
        <v>131</v>
      </c>
      <c r="I1" s="73"/>
      <c r="J1" s="73"/>
      <c r="K1" s="73"/>
      <c r="L1" s="73"/>
      <c r="M1" s="73"/>
      <c r="N1" s="73"/>
      <c r="O1" s="73"/>
      <c r="P1" s="73"/>
      <c r="Q1" s="3"/>
      <c r="R1" s="3"/>
    </row>
    <row r="2" spans="5:18" s="1" customFormat="1" ht="18.75">
      <c r="E2" s="2"/>
      <c r="F2" s="2"/>
      <c r="G2" s="2"/>
      <c r="H2" s="73"/>
      <c r="I2" s="73"/>
      <c r="J2" s="73"/>
      <c r="K2" s="73"/>
      <c r="L2" s="73"/>
      <c r="M2" s="73"/>
      <c r="N2" s="73"/>
      <c r="O2" s="73"/>
      <c r="P2" s="73"/>
      <c r="Q2" s="3"/>
      <c r="R2" s="3"/>
    </row>
    <row r="3" spans="5:18" s="1" customFormat="1" ht="18.75">
      <c r="E3" s="2"/>
      <c r="F3" s="2"/>
      <c r="G3" s="2"/>
      <c r="H3" s="73"/>
      <c r="I3" s="73"/>
      <c r="J3" s="73"/>
      <c r="K3" s="73"/>
      <c r="L3" s="73"/>
      <c r="M3" s="73"/>
      <c r="N3" s="73"/>
      <c r="O3" s="73"/>
      <c r="P3" s="73"/>
      <c r="Q3" s="3"/>
      <c r="R3" s="3"/>
    </row>
    <row r="4" spans="5:18" s="1" customFormat="1" ht="12" customHeight="1">
      <c r="E4" s="2"/>
      <c r="F4" s="2"/>
      <c r="G4" s="2"/>
      <c r="H4" s="73"/>
      <c r="I4" s="73"/>
      <c r="J4" s="73"/>
      <c r="K4" s="73"/>
      <c r="L4" s="73"/>
      <c r="M4" s="73"/>
      <c r="N4" s="73"/>
      <c r="O4" s="73"/>
      <c r="P4" s="73"/>
      <c r="Q4" s="3"/>
      <c r="R4" s="3"/>
    </row>
    <row r="5" spans="1:16" s="1" customFormat="1" ht="11.25" customHeight="1">
      <c r="A5" s="41" t="s">
        <v>115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1" customFormat="1" ht="21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0:18" s="1" customFormat="1" ht="18.75">
      <c r="J7" s="2"/>
      <c r="K7" s="4"/>
      <c r="L7" s="4"/>
      <c r="M7" s="4"/>
      <c r="N7" s="4"/>
      <c r="O7" s="4"/>
      <c r="P7" s="4" t="s">
        <v>19</v>
      </c>
      <c r="Q7" s="2"/>
      <c r="R7" s="2"/>
    </row>
    <row r="8" spans="1:18" s="7" customFormat="1" ht="57.75" customHeight="1">
      <c r="A8" s="60" t="s">
        <v>5</v>
      </c>
      <c r="B8" s="60" t="s">
        <v>116</v>
      </c>
      <c r="C8" s="60"/>
      <c r="D8" s="5" t="s">
        <v>108</v>
      </c>
      <c r="E8" s="70" t="s">
        <v>117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6"/>
      <c r="R8" s="6"/>
    </row>
    <row r="9" spans="1:18" s="7" customFormat="1" ht="15.75">
      <c r="A9" s="61"/>
      <c r="B9" s="61"/>
      <c r="C9" s="61"/>
      <c r="D9" s="8" t="s">
        <v>20</v>
      </c>
      <c r="E9" s="8" t="s">
        <v>1</v>
      </c>
      <c r="F9" s="8">
        <v>2015</v>
      </c>
      <c r="G9" s="8">
        <v>2016</v>
      </c>
      <c r="H9" s="8">
        <v>2017</v>
      </c>
      <c r="I9" s="8">
        <v>2018</v>
      </c>
      <c r="J9" s="8">
        <v>2019</v>
      </c>
      <c r="K9" s="8">
        <v>2020</v>
      </c>
      <c r="L9" s="8">
        <v>2021</v>
      </c>
      <c r="M9" s="8">
        <v>2022</v>
      </c>
      <c r="N9" s="8">
        <v>2023</v>
      </c>
      <c r="O9" s="8">
        <v>2024</v>
      </c>
      <c r="P9" s="8">
        <v>2025</v>
      </c>
      <c r="Q9" s="9"/>
      <c r="R9" s="9"/>
    </row>
    <row r="10" spans="1:18" s="7" customFormat="1" ht="15.75">
      <c r="A10" s="10">
        <v>1</v>
      </c>
      <c r="B10" s="11">
        <v>2</v>
      </c>
      <c r="C10" s="11">
        <v>3</v>
      </c>
      <c r="D10" s="10">
        <v>4</v>
      </c>
      <c r="E10" s="11">
        <v>5</v>
      </c>
      <c r="F10" s="10">
        <v>6</v>
      </c>
      <c r="G10" s="11">
        <v>7</v>
      </c>
      <c r="H10" s="11">
        <v>8</v>
      </c>
      <c r="I10" s="10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2"/>
      <c r="R10" s="12"/>
    </row>
    <row r="11" spans="1:18" s="17" customFormat="1" ht="24.75" customHeight="1">
      <c r="A11" s="66"/>
      <c r="B11" s="42" t="s">
        <v>79</v>
      </c>
      <c r="C11" s="13" t="s">
        <v>6</v>
      </c>
      <c r="D11" s="11"/>
      <c r="E11" s="14">
        <f aca="true" t="shared" si="0" ref="E11:E17">SUM(F11:P11)</f>
        <v>81967607.89202</v>
      </c>
      <c r="F11" s="14">
        <f aca="true" t="shared" si="1" ref="F11:K11">SUM(F13:F20)</f>
        <v>6240804.702140002</v>
      </c>
      <c r="G11" s="14">
        <f t="shared" si="1"/>
        <v>6834385.07595</v>
      </c>
      <c r="H11" s="14">
        <f t="shared" si="1"/>
        <v>7143496.86433</v>
      </c>
      <c r="I11" s="14">
        <f>SUM(I13:I20)</f>
        <v>7656596.48981</v>
      </c>
      <c r="J11" s="14">
        <f>SUM(J13:J20)</f>
        <v>8519645.55914</v>
      </c>
      <c r="K11" s="14">
        <f t="shared" si="1"/>
        <v>8044534.358949999</v>
      </c>
      <c r="L11" s="14">
        <f>SUM(L13:L20)</f>
        <v>8203131.688950001</v>
      </c>
      <c r="M11" s="14">
        <f>SUM(M13:M20)</f>
        <v>7038797.47557</v>
      </c>
      <c r="N11" s="14">
        <f>SUM(N13:N20)</f>
        <v>7250828.033650001</v>
      </c>
      <c r="O11" s="14">
        <f>SUM(O13:O20)</f>
        <v>7371839.134980001</v>
      </c>
      <c r="P11" s="15">
        <f>SUM(P13:P20)</f>
        <v>7663548.5085499985</v>
      </c>
      <c r="Q11" s="16"/>
      <c r="R11" s="16"/>
    </row>
    <row r="12" spans="1:18" s="17" customFormat="1" ht="34.5" customHeight="1">
      <c r="A12" s="66"/>
      <c r="B12" s="42"/>
      <c r="C12" s="13" t="s">
        <v>48</v>
      </c>
      <c r="D12" s="11"/>
      <c r="E12" s="14">
        <f t="shared" si="0"/>
        <v>81827753.25931999</v>
      </c>
      <c r="F12" s="14">
        <f>F13+F15+F17+F18</f>
        <v>6240804.702140002</v>
      </c>
      <c r="G12" s="14">
        <f>SUM(G13+G15+G16+G17+G18)</f>
        <v>6834385.07595</v>
      </c>
      <c r="H12" s="14">
        <f>SUM(H13+H15+H16+H17+H18)</f>
        <v>7143496.86433</v>
      </c>
      <c r="I12" s="14">
        <f>I13+I15+I17</f>
        <v>7626030.18841</v>
      </c>
      <c r="J12" s="14">
        <f>J13+J15+J16+J17+J18</f>
        <v>8474087.25914</v>
      </c>
      <c r="K12" s="14">
        <f aca="true" t="shared" si="2" ref="K12:P12">K13+K15+K16+K17+K18</f>
        <v>8044534.358949999</v>
      </c>
      <c r="L12" s="14">
        <f t="shared" si="2"/>
        <v>8203131.688950001</v>
      </c>
      <c r="M12" s="14">
        <f t="shared" si="2"/>
        <v>7025564.06977</v>
      </c>
      <c r="N12" s="14">
        <f t="shared" si="2"/>
        <v>7235795.226500001</v>
      </c>
      <c r="O12" s="14">
        <f t="shared" si="2"/>
        <v>7355006.926480001</v>
      </c>
      <c r="P12" s="14">
        <f t="shared" si="2"/>
        <v>7644916.898699999</v>
      </c>
      <c r="Q12" s="16"/>
      <c r="R12" s="16"/>
    </row>
    <row r="13" spans="1:18" s="17" customFormat="1" ht="18" customHeight="1">
      <c r="A13" s="66"/>
      <c r="B13" s="42"/>
      <c r="C13" s="13" t="s">
        <v>2</v>
      </c>
      <c r="D13" s="18"/>
      <c r="E13" s="14">
        <f t="shared" si="0"/>
        <v>10955508.12652</v>
      </c>
      <c r="F13" s="14">
        <f>SUM(F23+F101+F161+F247+F307+F375+F450)</f>
        <v>1164936.6721100002</v>
      </c>
      <c r="G13" s="14">
        <f>SUM(G23+G101+G161+G247+G307+G375+G450)</f>
        <v>1286526.39645</v>
      </c>
      <c r="H13" s="14">
        <f>SUM(H23+H101+H161+H247+H307+H375+H450)</f>
        <v>1305349.0279599999</v>
      </c>
      <c r="I13" s="14">
        <f>SUM(I23+I101+I161+I247+I307+I375+I450)</f>
        <v>1280539.7300000002</v>
      </c>
      <c r="J13" s="14">
        <f>SUM(J23+J101+J161+J247+J307+J375+J450)</f>
        <v>2029071.3999999997</v>
      </c>
      <c r="K13" s="14">
        <f aca="true" t="shared" si="3" ref="K13:P13">SUM(K23+K101+K161+K247+K307+K375+K450)</f>
        <v>1925592.5</v>
      </c>
      <c r="L13" s="14">
        <f t="shared" si="3"/>
        <v>1963492.4</v>
      </c>
      <c r="M13" s="14">
        <f t="shared" si="3"/>
        <v>0</v>
      </c>
      <c r="N13" s="14">
        <f t="shared" si="3"/>
        <v>0</v>
      </c>
      <c r="O13" s="14">
        <f t="shared" si="3"/>
        <v>0</v>
      </c>
      <c r="P13" s="14">
        <f t="shared" si="3"/>
        <v>0</v>
      </c>
      <c r="Q13" s="16"/>
      <c r="R13" s="16"/>
    </row>
    <row r="14" spans="1:18" s="17" customFormat="1" ht="31.5" customHeight="1">
      <c r="A14" s="66"/>
      <c r="B14" s="42"/>
      <c r="C14" s="13" t="s">
        <v>7</v>
      </c>
      <c r="D14" s="18"/>
      <c r="E14" s="14">
        <f>SUM(F14:P14)</f>
        <v>63730.0313</v>
      </c>
      <c r="F14" s="14">
        <f>SUM(F24+F102+F313+F376+F451)</f>
        <v>0</v>
      </c>
      <c r="G14" s="14">
        <f>SUM(G24+G102+G313+G376+G451)</f>
        <v>0</v>
      </c>
      <c r="H14" s="14">
        <f>SUM(H24+H102+H313+H376+H451)</f>
        <v>0</v>
      </c>
      <c r="I14" s="14">
        <f>SUM(I24+I102+I313+I376+I451)</f>
        <v>0</v>
      </c>
      <c r="J14" s="14">
        <f>SUM(J24+J102+J169+J313+J376+J451)</f>
        <v>0</v>
      </c>
      <c r="K14" s="14">
        <f aca="true" t="shared" si="4" ref="K14:P14">SUM(K24+K102+K169+K313+K376+K451)</f>
        <v>0</v>
      </c>
      <c r="L14" s="14">
        <f t="shared" si="4"/>
        <v>0</v>
      </c>
      <c r="M14" s="14">
        <f t="shared" si="4"/>
        <v>13233.4058</v>
      </c>
      <c r="N14" s="14">
        <f t="shared" si="4"/>
        <v>15032.80715</v>
      </c>
      <c r="O14" s="14">
        <f t="shared" si="4"/>
        <v>16832.2085</v>
      </c>
      <c r="P14" s="14">
        <f t="shared" si="4"/>
        <v>18631.60985</v>
      </c>
      <c r="Q14" s="16"/>
      <c r="R14" s="16"/>
    </row>
    <row r="15" spans="1:18" s="17" customFormat="1" ht="15.75">
      <c r="A15" s="66"/>
      <c r="B15" s="42"/>
      <c r="C15" s="13" t="s">
        <v>3</v>
      </c>
      <c r="D15" s="18"/>
      <c r="E15" s="14">
        <f t="shared" si="0"/>
        <v>70626966.16714999</v>
      </c>
      <c r="F15" s="14">
        <f>SUM(F25+F248+F103+F170+F314+F377+F452)</f>
        <v>5058854.530030001</v>
      </c>
      <c r="G15" s="14">
        <f>SUM(G25+G248+G103+G170+G314+G377+G452)</f>
        <v>5534495.7495</v>
      </c>
      <c r="H15" s="14">
        <f>SUM(H25+H248+H103+H170+H314+H377+H452)</f>
        <v>5834774.76537</v>
      </c>
      <c r="I15" s="14">
        <f>SUM(I25+I248+I103+I170+I314+I377+I452)</f>
        <v>6257511.15841</v>
      </c>
      <c r="J15" s="14">
        <f>SUM(J25+J248+J103+J170+J314+J377+J452)</f>
        <v>6322728.85239</v>
      </c>
      <c r="K15" s="14">
        <f aca="true" t="shared" si="5" ref="K15:P15">SUM(K25+K248+K103+K170+K314+K377+K452)</f>
        <v>6118310.279999999</v>
      </c>
      <c r="L15" s="14">
        <f t="shared" si="5"/>
        <v>6239007.710000001</v>
      </c>
      <c r="M15" s="14">
        <f t="shared" si="5"/>
        <v>7025564.06977</v>
      </c>
      <c r="N15" s="14">
        <f t="shared" si="5"/>
        <v>7235795.226500001</v>
      </c>
      <c r="O15" s="14">
        <f t="shared" si="5"/>
        <v>7355006.926480001</v>
      </c>
      <c r="P15" s="14">
        <f t="shared" si="5"/>
        <v>7644916.898699999</v>
      </c>
      <c r="Q15" s="16"/>
      <c r="R15" s="16"/>
    </row>
    <row r="16" spans="1:18" s="17" customFormat="1" ht="15.75">
      <c r="A16" s="66"/>
      <c r="B16" s="42"/>
      <c r="C16" s="13" t="s">
        <v>4</v>
      </c>
      <c r="D16" s="18"/>
      <c r="E16" s="14">
        <f t="shared" si="0"/>
        <v>8582.06705</v>
      </c>
      <c r="F16" s="14">
        <f>SUM(F31+F251+F106+F179+F320+F380+F453)</f>
        <v>0</v>
      </c>
      <c r="G16" s="14">
        <f>G179</f>
        <v>287.73</v>
      </c>
      <c r="H16" s="14">
        <f>H179</f>
        <v>2972.6710000000003</v>
      </c>
      <c r="I16" s="14">
        <f>SUM(I31+I251+I106+I179+I320+I380+I453)</f>
        <v>99.5014</v>
      </c>
      <c r="J16" s="14">
        <f>SUM(J31+J251+J106+J179+J320+J380+J453)</f>
        <v>3959.00675</v>
      </c>
      <c r="K16" s="14">
        <f aca="true" t="shared" si="6" ref="K16:P16">SUM(K31+K251+K106+K179+K320+K380+K453)</f>
        <v>631.57895</v>
      </c>
      <c r="L16" s="14">
        <f t="shared" si="6"/>
        <v>631.57895</v>
      </c>
      <c r="M16" s="14">
        <f t="shared" si="6"/>
        <v>0</v>
      </c>
      <c r="N16" s="14">
        <f t="shared" si="6"/>
        <v>0</v>
      </c>
      <c r="O16" s="14">
        <f t="shared" si="6"/>
        <v>0</v>
      </c>
      <c r="P16" s="14">
        <f t="shared" si="6"/>
        <v>0</v>
      </c>
      <c r="Q16" s="16"/>
      <c r="R16" s="16"/>
    </row>
    <row r="17" spans="1:18" s="17" customFormat="1" ht="31.5">
      <c r="A17" s="66"/>
      <c r="B17" s="42"/>
      <c r="C17" s="13" t="s">
        <v>47</v>
      </c>
      <c r="D17" s="18"/>
      <c r="E17" s="14">
        <f t="shared" si="0"/>
        <v>207896.5</v>
      </c>
      <c r="F17" s="14">
        <f>F32+F252</f>
        <v>557.4</v>
      </c>
      <c r="G17" s="14">
        <f>G32+G252</f>
        <v>631.4</v>
      </c>
      <c r="H17" s="14">
        <f>H32+H252</f>
        <v>400.4</v>
      </c>
      <c r="I17" s="14">
        <f>I32+I252</f>
        <v>87979.3</v>
      </c>
      <c r="J17" s="14">
        <f>J32+J107+J180+J252+J321+J454</f>
        <v>118328</v>
      </c>
      <c r="K17" s="14">
        <f aca="true" t="shared" si="7" ref="K17:P17">K32+K107+K180+K252+K321+K454</f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7"/>
        <v>0</v>
      </c>
      <c r="P17" s="14">
        <f t="shared" si="7"/>
        <v>0</v>
      </c>
      <c r="Q17" s="16"/>
      <c r="R17" s="16"/>
    </row>
    <row r="18" spans="1:18" s="17" customFormat="1" ht="47.25">
      <c r="A18" s="66"/>
      <c r="B18" s="42"/>
      <c r="C18" s="13" t="s">
        <v>120</v>
      </c>
      <c r="D18" s="18"/>
      <c r="E18" s="14">
        <f>SUM(F18:K18)</f>
        <v>59366.7</v>
      </c>
      <c r="F18" s="14">
        <f>F381</f>
        <v>16456.1</v>
      </c>
      <c r="G18" s="14">
        <f>G381</f>
        <v>12443.8</v>
      </c>
      <c r="H18" s="14">
        <f>H381</f>
        <v>0</v>
      </c>
      <c r="I18" s="14">
        <v>30466.8</v>
      </c>
      <c r="J18" s="14">
        <f>J381</f>
        <v>0</v>
      </c>
      <c r="K18" s="14">
        <f aca="true" t="shared" si="8" ref="K18:P18">K381</f>
        <v>0</v>
      </c>
      <c r="L18" s="14">
        <f t="shared" si="8"/>
        <v>0</v>
      </c>
      <c r="M18" s="14">
        <f t="shared" si="8"/>
        <v>0</v>
      </c>
      <c r="N18" s="14">
        <f t="shared" si="8"/>
        <v>0</v>
      </c>
      <c r="O18" s="14">
        <f t="shared" si="8"/>
        <v>0</v>
      </c>
      <c r="P18" s="14">
        <f t="shared" si="8"/>
        <v>0</v>
      </c>
      <c r="Q18" s="16"/>
      <c r="R18" s="16"/>
    </row>
    <row r="19" spans="1:18" s="17" customFormat="1" ht="63">
      <c r="A19" s="66"/>
      <c r="B19" s="42"/>
      <c r="C19" s="13" t="s">
        <v>121</v>
      </c>
      <c r="D19" s="18"/>
      <c r="E19" s="14">
        <f>SUM(F19:K19)</f>
        <v>45558.3</v>
      </c>
      <c r="F19" s="14">
        <f>F384</f>
        <v>0</v>
      </c>
      <c r="G19" s="14">
        <f>G384</f>
        <v>0</v>
      </c>
      <c r="H19" s="14">
        <f>SUM(H406)</f>
        <v>0</v>
      </c>
      <c r="I19" s="14">
        <v>0</v>
      </c>
      <c r="J19" s="14">
        <f>J384</f>
        <v>45558.3</v>
      </c>
      <c r="K19" s="14">
        <f aca="true" t="shared" si="9" ref="K19:P19">K384</f>
        <v>0</v>
      </c>
      <c r="L19" s="14">
        <f t="shared" si="9"/>
        <v>0</v>
      </c>
      <c r="M19" s="14">
        <f t="shared" si="9"/>
        <v>0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6"/>
      <c r="R19" s="16"/>
    </row>
    <row r="20" spans="1:18" s="17" customFormat="1" ht="47.25">
      <c r="A20" s="66"/>
      <c r="B20" s="42"/>
      <c r="C20" s="13" t="s">
        <v>46</v>
      </c>
      <c r="D20" s="18"/>
      <c r="E20" s="19">
        <f>SUM(F20:K20)</f>
        <v>0</v>
      </c>
      <c r="F20" s="19">
        <v>0</v>
      </c>
      <c r="G20" s="19">
        <f>SUM(G33+G108+G384)</f>
        <v>0</v>
      </c>
      <c r="H20" s="19">
        <f>SUM(H33+H108+H255)</f>
        <v>0</v>
      </c>
      <c r="I20" s="19">
        <f>SUM(I33+I255)</f>
        <v>0</v>
      </c>
      <c r="J20" s="19">
        <f>J33+J108+J255</f>
        <v>0</v>
      </c>
      <c r="K20" s="19">
        <f aca="true" t="shared" si="10" ref="K20:P20">K33+K108+K255</f>
        <v>0</v>
      </c>
      <c r="L20" s="19">
        <f t="shared" si="10"/>
        <v>0</v>
      </c>
      <c r="M20" s="19">
        <f t="shared" si="10"/>
        <v>0</v>
      </c>
      <c r="N20" s="19">
        <f t="shared" si="10"/>
        <v>0</v>
      </c>
      <c r="O20" s="19">
        <f t="shared" si="10"/>
        <v>0</v>
      </c>
      <c r="P20" s="19">
        <f t="shared" si="10"/>
        <v>0</v>
      </c>
      <c r="Q20" s="16"/>
      <c r="R20" s="16"/>
    </row>
    <row r="21" spans="1:18" s="22" customFormat="1" ht="15.75">
      <c r="A21" s="63" t="s">
        <v>22</v>
      </c>
      <c r="B21" s="48" t="s">
        <v>27</v>
      </c>
      <c r="C21" s="21" t="s">
        <v>6</v>
      </c>
      <c r="D21" s="11"/>
      <c r="E21" s="14">
        <f>SUM(F21:P21)</f>
        <v>544765.8332400001</v>
      </c>
      <c r="F21" s="14">
        <f>SUM(F25+F31+F32)</f>
        <v>34209.049999999996</v>
      </c>
      <c r="G21" s="14">
        <f>SUM(G25+G31+G32+G33)</f>
        <v>35079.478240000004</v>
      </c>
      <c r="H21" s="14">
        <f>SUM(H25+H31+H32+H33)</f>
        <v>33440.355</v>
      </c>
      <c r="I21" s="14">
        <f>SUM(I25+I31+I33+I32)</f>
        <v>37949.3</v>
      </c>
      <c r="J21" s="14">
        <f>SUM(J25+J23)+J24+J31+J32+J33</f>
        <v>76635.6</v>
      </c>
      <c r="K21" s="14">
        <f aca="true" t="shared" si="11" ref="K21:P21">SUM(K25+K23)+K24+K31+K32+K33</f>
        <v>48388</v>
      </c>
      <c r="L21" s="14">
        <f t="shared" si="11"/>
        <v>50095</v>
      </c>
      <c r="M21" s="14">
        <f t="shared" si="11"/>
        <v>55412.89</v>
      </c>
      <c r="N21" s="14">
        <f t="shared" si="11"/>
        <v>56880.38</v>
      </c>
      <c r="O21" s="14">
        <f t="shared" si="11"/>
        <v>57169.6</v>
      </c>
      <c r="P21" s="14">
        <f t="shared" si="11"/>
        <v>59506.18</v>
      </c>
      <c r="Q21" s="16"/>
      <c r="R21" s="16"/>
    </row>
    <row r="22" spans="1:18" s="22" customFormat="1" ht="31.5" customHeight="1">
      <c r="A22" s="64"/>
      <c r="B22" s="49"/>
      <c r="C22" s="21" t="s">
        <v>48</v>
      </c>
      <c r="D22" s="11"/>
      <c r="E22" s="14">
        <f>SUM(F22:P22)</f>
        <v>544765.8332400001</v>
      </c>
      <c r="F22" s="14">
        <f>SUM(F25+F32)</f>
        <v>34209.049999999996</v>
      </c>
      <c r="G22" s="14">
        <f>SUM(G25+G32)</f>
        <v>35079.478240000004</v>
      </c>
      <c r="H22" s="14">
        <f>SUM(H25+H32)</f>
        <v>33440.355</v>
      </c>
      <c r="I22" s="14">
        <f>SUM(I25+I32)</f>
        <v>37949.3</v>
      </c>
      <c r="J22" s="14">
        <f>SUM(J25+J23)+J31+J32</f>
        <v>76635.6</v>
      </c>
      <c r="K22" s="14">
        <f aca="true" t="shared" si="12" ref="K22:P22">SUM(K25+K23)+K31+K32</f>
        <v>48388</v>
      </c>
      <c r="L22" s="14">
        <f t="shared" si="12"/>
        <v>50095</v>
      </c>
      <c r="M22" s="14">
        <f t="shared" si="12"/>
        <v>55412.89</v>
      </c>
      <c r="N22" s="14">
        <f t="shared" si="12"/>
        <v>56880.38</v>
      </c>
      <c r="O22" s="14">
        <f t="shared" si="12"/>
        <v>57169.6</v>
      </c>
      <c r="P22" s="14">
        <f t="shared" si="12"/>
        <v>59506.18</v>
      </c>
      <c r="Q22" s="16"/>
      <c r="R22" s="16"/>
    </row>
    <row r="23" spans="1:18" s="22" customFormat="1" ht="18" customHeight="1">
      <c r="A23" s="64"/>
      <c r="B23" s="49"/>
      <c r="C23" s="21" t="s">
        <v>2</v>
      </c>
      <c r="D23" s="18"/>
      <c r="E23" s="14">
        <f aca="true" t="shared" si="13" ref="E23:E35">SUM(F23:K23)</f>
        <v>7599.3</v>
      </c>
      <c r="F23" s="14">
        <v>0</v>
      </c>
      <c r="G23" s="14">
        <v>0</v>
      </c>
      <c r="H23" s="14">
        <v>0</v>
      </c>
      <c r="I23" s="14">
        <v>0</v>
      </c>
      <c r="J23" s="14">
        <f>SUM(J37+J44+J53+J62+J75+J84+J92)</f>
        <v>7599.3</v>
      </c>
      <c r="K23" s="14">
        <f aca="true" t="shared" si="14" ref="K23:P23">SUM(K37+K44+K53+K62+K75+K84+K92)</f>
        <v>0</v>
      </c>
      <c r="L23" s="14">
        <f t="shared" si="14"/>
        <v>0</v>
      </c>
      <c r="M23" s="14">
        <f t="shared" si="14"/>
        <v>0</v>
      </c>
      <c r="N23" s="14">
        <f t="shared" si="14"/>
        <v>0</v>
      </c>
      <c r="O23" s="14">
        <f t="shared" si="14"/>
        <v>0</v>
      </c>
      <c r="P23" s="14">
        <f t="shared" si="14"/>
        <v>0</v>
      </c>
      <c r="Q23" s="16"/>
      <c r="R23" s="16"/>
    </row>
    <row r="24" spans="1:18" s="22" customFormat="1" ht="33" customHeight="1">
      <c r="A24" s="64"/>
      <c r="B24" s="49"/>
      <c r="C24" s="21" t="s">
        <v>7</v>
      </c>
      <c r="D24" s="18"/>
      <c r="E24" s="19">
        <f t="shared" si="13"/>
        <v>0</v>
      </c>
      <c r="F24" s="19">
        <v>0</v>
      </c>
      <c r="G24" s="19">
        <v>0</v>
      </c>
      <c r="H24" s="19">
        <v>0</v>
      </c>
      <c r="I24" s="19">
        <v>0</v>
      </c>
      <c r="J24" s="14">
        <f>SUM(J38+J45+J54+J63+J76+J85+J94)</f>
        <v>0</v>
      </c>
      <c r="K24" s="14">
        <f aca="true" t="shared" si="15" ref="K24:P24">SUM(K38+K45+K54+K63+K76+K85+K94)</f>
        <v>0</v>
      </c>
      <c r="L24" s="14">
        <f t="shared" si="15"/>
        <v>0</v>
      </c>
      <c r="M24" s="14">
        <f t="shared" si="15"/>
        <v>0</v>
      </c>
      <c r="N24" s="14">
        <f t="shared" si="15"/>
        <v>0</v>
      </c>
      <c r="O24" s="14">
        <f t="shared" si="15"/>
        <v>0</v>
      </c>
      <c r="P24" s="14">
        <f t="shared" si="15"/>
        <v>0</v>
      </c>
      <c r="Q24" s="16"/>
      <c r="R24" s="16"/>
    </row>
    <row r="25" spans="1:18" s="22" customFormat="1" ht="15.75">
      <c r="A25" s="64"/>
      <c r="B25" s="49"/>
      <c r="C25" s="21" t="s">
        <v>3</v>
      </c>
      <c r="D25" s="18"/>
      <c r="E25" s="14">
        <f aca="true" t="shared" si="16" ref="E25:E30">SUM(F25:P25)</f>
        <v>536803.93324</v>
      </c>
      <c r="F25" s="14">
        <f>SUM(F39+F46+F55+F64+F77+F86)</f>
        <v>34117.35</v>
      </c>
      <c r="G25" s="14">
        <f>SUM(G39+G46+G55+G64+G77+G86)</f>
        <v>34983.978240000004</v>
      </c>
      <c r="H25" s="14">
        <f>SUM(H39+H46+H55+H64+H77+H86)</f>
        <v>33353.255000000005</v>
      </c>
      <c r="I25" s="14">
        <f>SUM(I39+I46+I55+I64+I77+I86)</f>
        <v>37861</v>
      </c>
      <c r="J25" s="14">
        <f>SUM(J39+J46+J55+J64+J77+J86+J95)</f>
        <v>69036.3</v>
      </c>
      <c r="K25" s="14">
        <f aca="true" t="shared" si="17" ref="K25:P25">SUM(K39+K46+K55+K64+K77+K86+K95)</f>
        <v>48388</v>
      </c>
      <c r="L25" s="14">
        <f t="shared" si="17"/>
        <v>50095</v>
      </c>
      <c r="M25" s="14">
        <f t="shared" si="17"/>
        <v>55412.89</v>
      </c>
      <c r="N25" s="14">
        <f t="shared" si="17"/>
        <v>56880.38</v>
      </c>
      <c r="O25" s="14">
        <f t="shared" si="17"/>
        <v>57169.6</v>
      </c>
      <c r="P25" s="14">
        <f t="shared" si="17"/>
        <v>59506.18</v>
      </c>
      <c r="Q25" s="16"/>
      <c r="R25" s="16"/>
    </row>
    <row r="26" spans="1:18" s="22" customFormat="1" ht="15.75">
      <c r="A26" s="64"/>
      <c r="B26" s="49"/>
      <c r="C26" s="21"/>
      <c r="D26" s="18" t="s">
        <v>12</v>
      </c>
      <c r="E26" s="19">
        <f t="shared" si="16"/>
        <v>250</v>
      </c>
      <c r="F26" s="19">
        <f aca="true" t="shared" si="18" ref="F26:K26">SUM(F65)</f>
        <v>120</v>
      </c>
      <c r="G26" s="19">
        <f t="shared" si="18"/>
        <v>130</v>
      </c>
      <c r="H26" s="19">
        <f t="shared" si="18"/>
        <v>0</v>
      </c>
      <c r="I26" s="19">
        <f t="shared" si="18"/>
        <v>0</v>
      </c>
      <c r="J26" s="19">
        <f t="shared" si="18"/>
        <v>0</v>
      </c>
      <c r="K26" s="19">
        <f t="shared" si="18"/>
        <v>0</v>
      </c>
      <c r="L26" s="19">
        <f>SUM(L65)</f>
        <v>0</v>
      </c>
      <c r="M26" s="19">
        <f>SUM(M65)</f>
        <v>0</v>
      </c>
      <c r="N26" s="19">
        <f>SUM(N65)</f>
        <v>0</v>
      </c>
      <c r="O26" s="19">
        <f>SUM(O65)</f>
        <v>0</v>
      </c>
      <c r="P26" s="20">
        <f>SUM(P65)</f>
        <v>0</v>
      </c>
      <c r="Q26" s="16"/>
      <c r="R26" s="16"/>
    </row>
    <row r="27" spans="1:18" s="22" customFormat="1" ht="15.75">
      <c r="A27" s="64"/>
      <c r="B27" s="49"/>
      <c r="C27" s="21"/>
      <c r="D27" s="18" t="s">
        <v>9</v>
      </c>
      <c r="E27" s="19">
        <f t="shared" si="16"/>
        <v>466657.77824</v>
      </c>
      <c r="F27" s="19">
        <f aca="true" t="shared" si="19" ref="F27:K27">SUM(F47+F56+F66+F78+F87)</f>
        <v>29643.7</v>
      </c>
      <c r="G27" s="19">
        <f>SUM(G47+G56+G66+G78+G87)</f>
        <v>29896.77824</v>
      </c>
      <c r="H27" s="19">
        <f t="shared" si="19"/>
        <v>29825.3</v>
      </c>
      <c r="I27" s="19">
        <f t="shared" si="19"/>
        <v>32651</v>
      </c>
      <c r="J27" s="19">
        <f t="shared" si="19"/>
        <v>56415</v>
      </c>
      <c r="K27" s="19">
        <f t="shared" si="19"/>
        <v>42860</v>
      </c>
      <c r="L27" s="19">
        <f>SUM(L47+L56+L66+L78+L87)</f>
        <v>44585</v>
      </c>
      <c r="M27" s="19">
        <f>SUM(M47+M56+M66+M78+M87)</f>
        <v>48690</v>
      </c>
      <c r="N27" s="19">
        <f>SUM(N47+N56+N66+N78+N87)</f>
        <v>49720</v>
      </c>
      <c r="O27" s="19">
        <f>SUM(O47+O56+O66+O78+O87)</f>
        <v>50680</v>
      </c>
      <c r="P27" s="20">
        <f>SUM(P47+P56+P66+P78+P87)</f>
        <v>51691</v>
      </c>
      <c r="Q27" s="16"/>
      <c r="R27" s="16"/>
    </row>
    <row r="28" spans="1:18" s="22" customFormat="1" ht="15.75">
      <c r="A28" s="64"/>
      <c r="B28" s="49"/>
      <c r="C28" s="21"/>
      <c r="D28" s="18" t="s">
        <v>10</v>
      </c>
      <c r="E28" s="19">
        <f t="shared" si="16"/>
        <v>12419.3</v>
      </c>
      <c r="F28" s="19">
        <f aca="true" t="shared" si="20" ref="F28:K28">SUM(F67+F79)</f>
        <v>1062</v>
      </c>
      <c r="G28" s="19">
        <f t="shared" si="20"/>
        <v>2371.3</v>
      </c>
      <c r="H28" s="19">
        <f t="shared" si="20"/>
        <v>1341</v>
      </c>
      <c r="I28" s="19">
        <f t="shared" si="20"/>
        <v>670</v>
      </c>
      <c r="J28" s="19">
        <f t="shared" si="20"/>
        <v>625</v>
      </c>
      <c r="K28" s="19">
        <f t="shared" si="20"/>
        <v>650</v>
      </c>
      <c r="L28" s="19">
        <f>SUM(L67+L79)</f>
        <v>650</v>
      </c>
      <c r="M28" s="19">
        <f>SUM(M67+M79)</f>
        <v>1010</v>
      </c>
      <c r="N28" s="19">
        <f>SUM(N67+N79)</f>
        <v>1180</v>
      </c>
      <c r="O28" s="19">
        <f>SUM(O67+O79)</f>
        <v>1350</v>
      </c>
      <c r="P28" s="20">
        <f>SUM(P67+P79)</f>
        <v>1510</v>
      </c>
      <c r="Q28" s="16"/>
      <c r="R28" s="16"/>
    </row>
    <row r="29" spans="1:18" s="22" customFormat="1" ht="15.75">
      <c r="A29" s="64"/>
      <c r="B29" s="49"/>
      <c r="C29" s="21"/>
      <c r="D29" s="18" t="s">
        <v>13</v>
      </c>
      <c r="E29" s="19">
        <f t="shared" si="16"/>
        <v>21736.955</v>
      </c>
      <c r="F29" s="19">
        <f aca="true" t="shared" si="21" ref="F29:K29">F48</f>
        <v>2000</v>
      </c>
      <c r="G29" s="19">
        <f t="shared" si="21"/>
        <v>2000</v>
      </c>
      <c r="H29" s="19">
        <f t="shared" si="21"/>
        <v>1736.955</v>
      </c>
      <c r="I29" s="19">
        <f t="shared" si="21"/>
        <v>2000</v>
      </c>
      <c r="J29" s="19">
        <f t="shared" si="21"/>
        <v>2000</v>
      </c>
      <c r="K29" s="19">
        <f t="shared" si="21"/>
        <v>2000</v>
      </c>
      <c r="L29" s="19">
        <f>L48</f>
        <v>2000</v>
      </c>
      <c r="M29" s="19">
        <f>M48</f>
        <v>2000</v>
      </c>
      <c r="N29" s="19">
        <f>N48</f>
        <v>2000</v>
      </c>
      <c r="O29" s="19">
        <f>O48</f>
        <v>2000</v>
      </c>
      <c r="P29" s="20">
        <f>P48</f>
        <v>2000</v>
      </c>
      <c r="Q29" s="16"/>
      <c r="R29" s="16"/>
    </row>
    <row r="30" spans="1:18" s="22" customFormat="1" ht="15.75">
      <c r="A30" s="64"/>
      <c r="B30" s="49"/>
      <c r="C30" s="21"/>
      <c r="D30" s="18" t="s">
        <v>11</v>
      </c>
      <c r="E30" s="19">
        <f t="shared" si="16"/>
        <v>28426.9</v>
      </c>
      <c r="F30" s="19">
        <f aca="true" t="shared" si="22" ref="F30:K30">SUM(F57)</f>
        <v>1291.65</v>
      </c>
      <c r="G30" s="19">
        <f>SUM(G57)</f>
        <v>585.9</v>
      </c>
      <c r="H30" s="19">
        <f t="shared" si="22"/>
        <v>450</v>
      </c>
      <c r="I30" s="19">
        <f t="shared" si="22"/>
        <v>2540</v>
      </c>
      <c r="J30" s="19">
        <f t="shared" si="22"/>
        <v>3341.3</v>
      </c>
      <c r="K30" s="19">
        <f t="shared" si="22"/>
        <v>2540</v>
      </c>
      <c r="L30" s="19">
        <f>SUM(L57)</f>
        <v>2540</v>
      </c>
      <c r="M30" s="19">
        <f>SUM(M57)</f>
        <v>3712.89</v>
      </c>
      <c r="N30" s="19">
        <f>SUM(N57)</f>
        <v>3980.38</v>
      </c>
      <c r="O30" s="19">
        <f>SUM(O57)</f>
        <v>3139.6</v>
      </c>
      <c r="P30" s="20">
        <f>SUM(P57)</f>
        <v>4305.18</v>
      </c>
      <c r="Q30" s="16"/>
      <c r="R30" s="16"/>
    </row>
    <row r="31" spans="1:18" s="22" customFormat="1" ht="15.75">
      <c r="A31" s="64"/>
      <c r="B31" s="49"/>
      <c r="C31" s="21" t="s">
        <v>4</v>
      </c>
      <c r="D31" s="18"/>
      <c r="E31" s="19">
        <f t="shared" si="13"/>
        <v>0</v>
      </c>
      <c r="F31" s="19">
        <f>SUM(F49+F58+F68)</f>
        <v>0</v>
      </c>
      <c r="G31" s="19">
        <f>SUM(G49+G58+G68)</f>
        <v>0</v>
      </c>
      <c r="H31" s="19">
        <f>SUM(H49+H58+H68)</f>
        <v>0</v>
      </c>
      <c r="I31" s="19">
        <f>SUM(I49+I58+I68)</f>
        <v>0</v>
      </c>
      <c r="J31" s="19">
        <f>SUM(J40+J49+J58+J68+J80+J88+J97)</f>
        <v>0</v>
      </c>
      <c r="K31" s="19">
        <f aca="true" t="shared" si="23" ref="K31:P31">SUM(K40+K49+K58+K68+K80+K88+K97)</f>
        <v>0</v>
      </c>
      <c r="L31" s="19">
        <f t="shared" si="23"/>
        <v>0</v>
      </c>
      <c r="M31" s="19">
        <f t="shared" si="23"/>
        <v>0</v>
      </c>
      <c r="N31" s="19">
        <f t="shared" si="23"/>
        <v>0</v>
      </c>
      <c r="O31" s="19">
        <f t="shared" si="23"/>
        <v>0</v>
      </c>
      <c r="P31" s="19">
        <f t="shared" si="23"/>
        <v>0</v>
      </c>
      <c r="Q31" s="16"/>
      <c r="R31" s="16"/>
    </row>
    <row r="32" spans="1:18" s="22" customFormat="1" ht="31.5">
      <c r="A32" s="64"/>
      <c r="B32" s="49"/>
      <c r="C32" s="21" t="s">
        <v>47</v>
      </c>
      <c r="D32" s="18"/>
      <c r="E32" s="14">
        <f t="shared" si="13"/>
        <v>362.59999999999997</v>
      </c>
      <c r="F32" s="14">
        <f>SUM(F41+F50+F59+F69+F81+F89)</f>
        <v>91.7</v>
      </c>
      <c r="G32" s="14">
        <f>SUM(G41+G50+G59+G69+G81+G89)</f>
        <v>95.5</v>
      </c>
      <c r="H32" s="14">
        <f>SUM(H41+H50+H59+H69+H81+H89)</f>
        <v>87.1</v>
      </c>
      <c r="I32" s="14">
        <f>SUM(I41+I50+I59+I69+I89)</f>
        <v>88.3</v>
      </c>
      <c r="J32" s="14">
        <f>SUM(J41+J50+J59+J69+J81+J89+J98)</f>
        <v>0</v>
      </c>
      <c r="K32" s="14">
        <f aca="true" t="shared" si="24" ref="K32:P32">SUM(K41+K50+K59+K69+K81+K89+K98)</f>
        <v>0</v>
      </c>
      <c r="L32" s="14">
        <f t="shared" si="24"/>
        <v>0</v>
      </c>
      <c r="M32" s="14">
        <f t="shared" si="24"/>
        <v>0</v>
      </c>
      <c r="N32" s="14">
        <f t="shared" si="24"/>
        <v>0</v>
      </c>
      <c r="O32" s="14">
        <f t="shared" si="24"/>
        <v>0</v>
      </c>
      <c r="P32" s="14">
        <f t="shared" si="24"/>
        <v>0</v>
      </c>
      <c r="Q32" s="16"/>
      <c r="R32" s="16"/>
    </row>
    <row r="33" spans="1:18" s="22" customFormat="1" ht="47.25">
      <c r="A33" s="52"/>
      <c r="B33" s="54"/>
      <c r="C33" s="21" t="s">
        <v>46</v>
      </c>
      <c r="D33" s="18"/>
      <c r="E33" s="19">
        <f t="shared" si="13"/>
        <v>0</v>
      </c>
      <c r="F33" s="19">
        <f aca="true" t="shared" si="25" ref="F33:P33">F34</f>
        <v>0</v>
      </c>
      <c r="G33" s="19">
        <f t="shared" si="25"/>
        <v>0</v>
      </c>
      <c r="H33" s="19">
        <f t="shared" si="25"/>
        <v>0</v>
      </c>
      <c r="I33" s="19">
        <f>I34</f>
        <v>0</v>
      </c>
      <c r="J33" s="19">
        <f t="shared" si="25"/>
        <v>0</v>
      </c>
      <c r="K33" s="19">
        <f t="shared" si="25"/>
        <v>0</v>
      </c>
      <c r="L33" s="19">
        <f t="shared" si="25"/>
        <v>0</v>
      </c>
      <c r="M33" s="19">
        <f t="shared" si="25"/>
        <v>0</v>
      </c>
      <c r="N33" s="19">
        <f t="shared" si="25"/>
        <v>0</v>
      </c>
      <c r="O33" s="19">
        <f t="shared" si="25"/>
        <v>0</v>
      </c>
      <c r="P33" s="20">
        <f t="shared" si="25"/>
        <v>0</v>
      </c>
      <c r="Q33" s="16"/>
      <c r="R33" s="16"/>
    </row>
    <row r="34" spans="1:18" s="22" customFormat="1" ht="15.75">
      <c r="A34" s="53"/>
      <c r="B34" s="55"/>
      <c r="C34" s="21"/>
      <c r="D34" s="18" t="s">
        <v>9</v>
      </c>
      <c r="E34" s="19">
        <f t="shared" si="13"/>
        <v>0</v>
      </c>
      <c r="F34" s="19">
        <v>0</v>
      </c>
      <c r="G34" s="19">
        <v>0</v>
      </c>
      <c r="H34" s="19">
        <v>0</v>
      </c>
      <c r="I34" s="19">
        <f>I81</f>
        <v>0</v>
      </c>
      <c r="J34" s="19">
        <f>J72</f>
        <v>0</v>
      </c>
      <c r="K34" s="19">
        <f aca="true" t="shared" si="26" ref="K34:P34">K72</f>
        <v>0</v>
      </c>
      <c r="L34" s="19">
        <f t="shared" si="26"/>
        <v>0</v>
      </c>
      <c r="M34" s="19">
        <f t="shared" si="26"/>
        <v>0</v>
      </c>
      <c r="N34" s="19">
        <f t="shared" si="26"/>
        <v>0</v>
      </c>
      <c r="O34" s="19">
        <f t="shared" si="26"/>
        <v>0</v>
      </c>
      <c r="P34" s="20">
        <f t="shared" si="26"/>
        <v>0</v>
      </c>
      <c r="Q34" s="16"/>
      <c r="R34" s="16"/>
    </row>
    <row r="35" spans="1:18" s="17" customFormat="1" ht="15.75">
      <c r="A35" s="51" t="s">
        <v>28</v>
      </c>
      <c r="B35" s="42" t="s">
        <v>80</v>
      </c>
      <c r="C35" s="21" t="s">
        <v>6</v>
      </c>
      <c r="D35" s="11"/>
      <c r="E35" s="19">
        <f t="shared" si="13"/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0">
        <v>0</v>
      </c>
      <c r="Q35" s="16"/>
      <c r="R35" s="16"/>
    </row>
    <row r="36" spans="1:18" s="17" customFormat="1" ht="31.5">
      <c r="A36" s="51"/>
      <c r="B36" s="42"/>
      <c r="C36" s="21" t="s">
        <v>48</v>
      </c>
      <c r="D36" s="11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0">
        <v>0</v>
      </c>
      <c r="Q36" s="16"/>
      <c r="R36" s="16"/>
    </row>
    <row r="37" spans="1:18" s="17" customFormat="1" ht="15.75" customHeight="1">
      <c r="A37" s="51"/>
      <c r="B37" s="42"/>
      <c r="C37" s="21" t="s">
        <v>2</v>
      </c>
      <c r="D37" s="18"/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0">
        <v>0</v>
      </c>
      <c r="Q37" s="16"/>
      <c r="R37" s="16"/>
    </row>
    <row r="38" spans="1:18" s="17" customFormat="1" ht="30" customHeight="1">
      <c r="A38" s="51"/>
      <c r="B38" s="42"/>
      <c r="C38" s="21" t="s">
        <v>7</v>
      </c>
      <c r="D38" s="18"/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0">
        <v>0</v>
      </c>
      <c r="Q38" s="16"/>
      <c r="R38" s="16"/>
    </row>
    <row r="39" spans="1:18" s="17" customFormat="1" ht="15.75">
      <c r="A39" s="51"/>
      <c r="B39" s="42"/>
      <c r="C39" s="21" t="s">
        <v>3</v>
      </c>
      <c r="D39" s="18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0">
        <v>0</v>
      </c>
      <c r="Q39" s="16"/>
      <c r="R39" s="16"/>
    </row>
    <row r="40" spans="1:18" s="17" customFormat="1" ht="15.75">
      <c r="A40" s="51"/>
      <c r="B40" s="42"/>
      <c r="C40" s="21" t="s">
        <v>4</v>
      </c>
      <c r="D40" s="18"/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20">
        <v>0</v>
      </c>
      <c r="Q40" s="16"/>
      <c r="R40" s="16"/>
    </row>
    <row r="41" spans="1:18" s="17" customFormat="1" ht="31.5">
      <c r="A41" s="51"/>
      <c r="B41" s="42"/>
      <c r="C41" s="21" t="s">
        <v>47</v>
      </c>
      <c r="D41" s="18"/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20">
        <v>0</v>
      </c>
      <c r="Q41" s="16"/>
      <c r="R41" s="16"/>
    </row>
    <row r="42" spans="1:18" s="17" customFormat="1" ht="15.75">
      <c r="A42" s="51" t="s">
        <v>29</v>
      </c>
      <c r="B42" s="42" t="s">
        <v>109</v>
      </c>
      <c r="C42" s="21" t="s">
        <v>6</v>
      </c>
      <c r="D42" s="11"/>
      <c r="E42" s="14">
        <f>SUM(F42:P42)</f>
        <v>21736.955</v>
      </c>
      <c r="F42" s="14">
        <f>SUM(F46+F49)</f>
        <v>2000</v>
      </c>
      <c r="G42" s="14">
        <f>G46+G50</f>
        <v>2000</v>
      </c>
      <c r="H42" s="14">
        <f>H46+H50</f>
        <v>1736.955</v>
      </c>
      <c r="I42" s="14">
        <f>I46+I50</f>
        <v>2000</v>
      </c>
      <c r="J42" s="14">
        <f>J46+J50+J44+J45+J49</f>
        <v>2000</v>
      </c>
      <c r="K42" s="14">
        <f aca="true" t="shared" si="27" ref="K42:P42">K46+K50+K44+K45+K49</f>
        <v>2000</v>
      </c>
      <c r="L42" s="14">
        <f t="shared" si="27"/>
        <v>2000</v>
      </c>
      <c r="M42" s="14">
        <f t="shared" si="27"/>
        <v>2000</v>
      </c>
      <c r="N42" s="14">
        <f t="shared" si="27"/>
        <v>2000</v>
      </c>
      <c r="O42" s="14">
        <f t="shared" si="27"/>
        <v>2000</v>
      </c>
      <c r="P42" s="14">
        <f t="shared" si="27"/>
        <v>2000</v>
      </c>
      <c r="Q42" s="16"/>
      <c r="R42" s="16"/>
    </row>
    <row r="43" spans="1:18" s="17" customFormat="1" ht="31.5">
      <c r="A43" s="51"/>
      <c r="B43" s="42"/>
      <c r="C43" s="21" t="s">
        <v>48</v>
      </c>
      <c r="D43" s="11"/>
      <c r="E43" s="14">
        <f>SUM(F43:P43)</f>
        <v>21736.955</v>
      </c>
      <c r="F43" s="14">
        <f>SUM(F46)</f>
        <v>2000</v>
      </c>
      <c r="G43" s="14">
        <f>SUM(G46+G49)</f>
        <v>2000</v>
      </c>
      <c r="H43" s="14">
        <f>SUM(H46+H49)</f>
        <v>1736.955</v>
      </c>
      <c r="I43" s="14">
        <f>SUM(I46+I49)</f>
        <v>2000</v>
      </c>
      <c r="J43" s="14">
        <f>SUM(J46+J49+J44+J50)</f>
        <v>2000</v>
      </c>
      <c r="K43" s="14">
        <f aca="true" t="shared" si="28" ref="K43:P43">SUM(K46+K49+K44+K50)</f>
        <v>2000</v>
      </c>
      <c r="L43" s="14">
        <f t="shared" si="28"/>
        <v>2000</v>
      </c>
      <c r="M43" s="14">
        <f t="shared" si="28"/>
        <v>2000</v>
      </c>
      <c r="N43" s="14">
        <f t="shared" si="28"/>
        <v>2000</v>
      </c>
      <c r="O43" s="14">
        <f t="shared" si="28"/>
        <v>2000</v>
      </c>
      <c r="P43" s="14">
        <f t="shared" si="28"/>
        <v>2000</v>
      </c>
      <c r="Q43" s="16"/>
      <c r="R43" s="16"/>
    </row>
    <row r="44" spans="1:18" s="17" customFormat="1" ht="18.75" customHeight="1">
      <c r="A44" s="51"/>
      <c r="B44" s="42"/>
      <c r="C44" s="21" t="s">
        <v>2</v>
      </c>
      <c r="D44" s="18"/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20">
        <v>0</v>
      </c>
      <c r="Q44" s="16"/>
      <c r="R44" s="16"/>
    </row>
    <row r="45" spans="1:18" s="17" customFormat="1" ht="33" customHeight="1">
      <c r="A45" s="51"/>
      <c r="B45" s="42"/>
      <c r="C45" s="21" t="s">
        <v>7</v>
      </c>
      <c r="D45" s="18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0">
        <v>0</v>
      </c>
      <c r="Q45" s="16"/>
      <c r="R45" s="16"/>
    </row>
    <row r="46" spans="1:18" s="17" customFormat="1" ht="15.75">
      <c r="A46" s="51"/>
      <c r="B46" s="42"/>
      <c r="C46" s="21" t="s">
        <v>3</v>
      </c>
      <c r="D46" s="18"/>
      <c r="E46" s="14">
        <f>SUM(F46:P46)</f>
        <v>21736.955</v>
      </c>
      <c r="F46" s="14">
        <f aca="true" t="shared" si="29" ref="F46:K46">F47+F48</f>
        <v>2000</v>
      </c>
      <c r="G46" s="14">
        <f t="shared" si="29"/>
        <v>2000</v>
      </c>
      <c r="H46" s="14">
        <f t="shared" si="29"/>
        <v>1736.955</v>
      </c>
      <c r="I46" s="14">
        <f t="shared" si="29"/>
        <v>2000</v>
      </c>
      <c r="J46" s="14">
        <f t="shared" si="29"/>
        <v>2000</v>
      </c>
      <c r="K46" s="14">
        <f t="shared" si="29"/>
        <v>2000</v>
      </c>
      <c r="L46" s="14">
        <f>L47+L48</f>
        <v>2000</v>
      </c>
      <c r="M46" s="14">
        <f>M47+M48</f>
        <v>2000</v>
      </c>
      <c r="N46" s="14">
        <f>N47+N48</f>
        <v>2000</v>
      </c>
      <c r="O46" s="14">
        <f>O47+O48</f>
        <v>2000</v>
      </c>
      <c r="P46" s="15">
        <f>P47+P48</f>
        <v>2000</v>
      </c>
      <c r="Q46" s="16"/>
      <c r="R46" s="16"/>
    </row>
    <row r="47" spans="1:18" s="17" customFormat="1" ht="15.75">
      <c r="A47" s="51"/>
      <c r="B47" s="42"/>
      <c r="C47" s="21"/>
      <c r="D47" s="18" t="s">
        <v>9</v>
      </c>
      <c r="E47" s="19">
        <f>SUM(F47:P47)</f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20">
        <v>0</v>
      </c>
      <c r="Q47" s="16"/>
      <c r="R47" s="16"/>
    </row>
    <row r="48" spans="1:18" s="17" customFormat="1" ht="15.75">
      <c r="A48" s="51"/>
      <c r="B48" s="42"/>
      <c r="C48" s="21"/>
      <c r="D48" s="18" t="s">
        <v>13</v>
      </c>
      <c r="E48" s="19">
        <f>SUM(F48:P48)</f>
        <v>21736.955</v>
      </c>
      <c r="F48" s="19">
        <v>2000</v>
      </c>
      <c r="G48" s="19">
        <v>2000</v>
      </c>
      <c r="H48" s="19">
        <v>1736.955</v>
      </c>
      <c r="I48" s="19">
        <v>2000</v>
      </c>
      <c r="J48" s="19">
        <v>2000</v>
      </c>
      <c r="K48" s="19">
        <v>2000</v>
      </c>
      <c r="L48" s="19">
        <v>2000</v>
      </c>
      <c r="M48" s="19">
        <v>2000</v>
      </c>
      <c r="N48" s="19">
        <v>2000</v>
      </c>
      <c r="O48" s="19">
        <v>2000</v>
      </c>
      <c r="P48" s="20">
        <v>2000</v>
      </c>
      <c r="Q48" s="16"/>
      <c r="R48" s="16"/>
    </row>
    <row r="49" spans="1:18" s="17" customFormat="1" ht="15.75">
      <c r="A49" s="51"/>
      <c r="B49" s="42"/>
      <c r="C49" s="21" t="s">
        <v>4</v>
      </c>
      <c r="D49" s="18"/>
      <c r="E49" s="19">
        <f>SUM(F49:K49)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20">
        <v>0</v>
      </c>
      <c r="Q49" s="16"/>
      <c r="R49" s="16"/>
    </row>
    <row r="50" spans="1:18" s="17" customFormat="1" ht="31.5">
      <c r="A50" s="51"/>
      <c r="B50" s="42"/>
      <c r="C50" s="13" t="s">
        <v>47</v>
      </c>
      <c r="D50" s="18"/>
      <c r="E50" s="19">
        <f>SUM(F50:K50)</f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20">
        <v>0</v>
      </c>
      <c r="Q50" s="16"/>
      <c r="R50" s="16"/>
    </row>
    <row r="51" spans="1:18" s="17" customFormat="1" ht="15.75">
      <c r="A51" s="51" t="s">
        <v>30</v>
      </c>
      <c r="B51" s="42" t="s">
        <v>81</v>
      </c>
      <c r="C51" s="21" t="s">
        <v>6</v>
      </c>
      <c r="D51" s="11"/>
      <c r="E51" s="14">
        <f>SUM(F51:P51)</f>
        <v>488698.77824</v>
      </c>
      <c r="F51" s="14">
        <f>SUM(F55+F58)</f>
        <v>30543.65</v>
      </c>
      <c r="G51" s="14">
        <f>SUM(G55+G58)</f>
        <v>30221.77824</v>
      </c>
      <c r="H51" s="14">
        <f>SUM(H55+H58)</f>
        <v>29995</v>
      </c>
      <c r="I51" s="14">
        <f>SUM(I55+I58)</f>
        <v>34813</v>
      </c>
      <c r="J51" s="14">
        <f>SUM(J55+J58+J53+J54+J59)</f>
        <v>59341.3</v>
      </c>
      <c r="K51" s="14">
        <f aca="true" t="shared" si="30" ref="K51:P51">SUM(K55+K58+K53+K54+K59)</f>
        <v>45180</v>
      </c>
      <c r="L51" s="14">
        <f t="shared" si="30"/>
        <v>46885</v>
      </c>
      <c r="M51" s="14">
        <f t="shared" si="30"/>
        <v>51327.89</v>
      </c>
      <c r="N51" s="14">
        <f t="shared" si="30"/>
        <v>52615.38</v>
      </c>
      <c r="O51" s="14">
        <f t="shared" si="30"/>
        <v>52794.6</v>
      </c>
      <c r="P51" s="14">
        <f t="shared" si="30"/>
        <v>54981.18</v>
      </c>
      <c r="Q51" s="16"/>
      <c r="R51" s="16"/>
    </row>
    <row r="52" spans="1:18" s="17" customFormat="1" ht="31.5">
      <c r="A52" s="51"/>
      <c r="B52" s="42"/>
      <c r="C52" s="21" t="s">
        <v>48</v>
      </c>
      <c r="D52" s="11"/>
      <c r="E52" s="14">
        <f>SUM(F52:P52)</f>
        <v>488698.77824</v>
      </c>
      <c r="F52" s="14">
        <f>SUM(F55)</f>
        <v>30543.65</v>
      </c>
      <c r="G52" s="14">
        <f>SUM(G55)</f>
        <v>30221.77824</v>
      </c>
      <c r="H52" s="14">
        <f>SUM(H55)</f>
        <v>29995</v>
      </c>
      <c r="I52" s="14">
        <f>SUM(I55)</f>
        <v>34813</v>
      </c>
      <c r="J52" s="14">
        <f>SUM(J55+J53+J58+J59)</f>
        <v>59341.3</v>
      </c>
      <c r="K52" s="14">
        <f aca="true" t="shared" si="31" ref="K52:P52">SUM(K55+K53+K58+K59)</f>
        <v>45180</v>
      </c>
      <c r="L52" s="14">
        <f t="shared" si="31"/>
        <v>46885</v>
      </c>
      <c r="M52" s="14">
        <f t="shared" si="31"/>
        <v>51327.89</v>
      </c>
      <c r="N52" s="14">
        <f t="shared" si="31"/>
        <v>52615.38</v>
      </c>
      <c r="O52" s="14">
        <f t="shared" si="31"/>
        <v>52794.6</v>
      </c>
      <c r="P52" s="14">
        <f t="shared" si="31"/>
        <v>54981.18</v>
      </c>
      <c r="Q52" s="16"/>
      <c r="R52" s="16"/>
    </row>
    <row r="53" spans="1:18" s="17" customFormat="1" ht="16.5" customHeight="1">
      <c r="A53" s="51"/>
      <c r="B53" s="42"/>
      <c r="C53" s="21" t="s">
        <v>2</v>
      </c>
      <c r="D53" s="18"/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0">
        <v>0</v>
      </c>
      <c r="Q53" s="16"/>
      <c r="R53" s="16"/>
    </row>
    <row r="54" spans="1:18" s="17" customFormat="1" ht="32.25" customHeight="1">
      <c r="A54" s="51"/>
      <c r="B54" s="42"/>
      <c r="C54" s="21" t="s">
        <v>7</v>
      </c>
      <c r="D54" s="18"/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20">
        <v>0</v>
      </c>
      <c r="Q54" s="16"/>
      <c r="R54" s="16"/>
    </row>
    <row r="55" spans="1:18" s="17" customFormat="1" ht="15.75">
      <c r="A55" s="51"/>
      <c r="B55" s="42"/>
      <c r="C55" s="21" t="s">
        <v>3</v>
      </c>
      <c r="D55" s="18"/>
      <c r="E55" s="14">
        <f>SUM(F55:P55)</f>
        <v>488698.77824</v>
      </c>
      <c r="F55" s="14">
        <f aca="true" t="shared" si="32" ref="F55:K55">SUM(F56:F57)</f>
        <v>30543.65</v>
      </c>
      <c r="G55" s="14">
        <f t="shared" si="32"/>
        <v>30221.77824</v>
      </c>
      <c r="H55" s="14">
        <f t="shared" si="32"/>
        <v>29995</v>
      </c>
      <c r="I55" s="14">
        <f t="shared" si="32"/>
        <v>34813</v>
      </c>
      <c r="J55" s="14">
        <f t="shared" si="32"/>
        <v>59341.3</v>
      </c>
      <c r="K55" s="14">
        <f t="shared" si="32"/>
        <v>45180</v>
      </c>
      <c r="L55" s="14">
        <f>SUM(L56:L57)</f>
        <v>46885</v>
      </c>
      <c r="M55" s="14">
        <f>SUM(M56:M57)</f>
        <v>51327.89</v>
      </c>
      <c r="N55" s="14">
        <f>SUM(N56:N57)</f>
        <v>52615.38</v>
      </c>
      <c r="O55" s="14">
        <f>SUM(O56:O57)</f>
        <v>52794.6</v>
      </c>
      <c r="P55" s="15">
        <f>SUM(P56:P57)</f>
        <v>54981.18</v>
      </c>
      <c r="Q55" s="16"/>
      <c r="R55" s="16"/>
    </row>
    <row r="56" spans="1:18" s="17" customFormat="1" ht="15.75">
      <c r="A56" s="51"/>
      <c r="B56" s="42"/>
      <c r="C56" s="21"/>
      <c r="D56" s="18" t="s">
        <v>9</v>
      </c>
      <c r="E56" s="19">
        <f>SUM(F56:P56)</f>
        <v>460271.87824</v>
      </c>
      <c r="F56" s="19">
        <f>31117-1865</f>
        <v>29252</v>
      </c>
      <c r="G56" s="19">
        <v>29635.87824</v>
      </c>
      <c r="H56" s="19">
        <v>29545</v>
      </c>
      <c r="I56" s="19">
        <v>32273</v>
      </c>
      <c r="J56" s="19">
        <v>56000</v>
      </c>
      <c r="K56" s="19">
        <v>42640</v>
      </c>
      <c r="L56" s="19">
        <v>44345</v>
      </c>
      <c r="M56" s="19">
        <v>47615</v>
      </c>
      <c r="N56" s="19">
        <v>48635</v>
      </c>
      <c r="O56" s="19">
        <v>49655</v>
      </c>
      <c r="P56" s="20">
        <v>50676</v>
      </c>
      <c r="Q56" s="16"/>
      <c r="R56" s="16"/>
    </row>
    <row r="57" spans="1:18" s="17" customFormat="1" ht="15.75">
      <c r="A57" s="51"/>
      <c r="B57" s="42"/>
      <c r="C57" s="21"/>
      <c r="D57" s="18" t="s">
        <v>11</v>
      </c>
      <c r="E57" s="19">
        <f>SUM(F57:P57)</f>
        <v>28426.9</v>
      </c>
      <c r="F57" s="19">
        <v>1291.65</v>
      </c>
      <c r="G57" s="19">
        <v>585.9</v>
      </c>
      <c r="H57" s="19">
        <v>450</v>
      </c>
      <c r="I57" s="19">
        <v>2540</v>
      </c>
      <c r="J57" s="19">
        <v>3341.3</v>
      </c>
      <c r="K57" s="19">
        <v>2540</v>
      </c>
      <c r="L57" s="19">
        <v>2540</v>
      </c>
      <c r="M57" s="19">
        <v>3712.89</v>
      </c>
      <c r="N57" s="19">
        <v>3980.38</v>
      </c>
      <c r="O57" s="19">
        <v>3139.6</v>
      </c>
      <c r="P57" s="20">
        <v>4305.18</v>
      </c>
      <c r="Q57" s="16"/>
      <c r="R57" s="16"/>
    </row>
    <row r="58" spans="1:18" s="17" customFormat="1" ht="15.75">
      <c r="A58" s="51"/>
      <c r="B58" s="42"/>
      <c r="C58" s="21" t="s">
        <v>4</v>
      </c>
      <c r="D58" s="18"/>
      <c r="E58" s="19">
        <f>SUM(F58:K58)</f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20">
        <v>0</v>
      </c>
      <c r="Q58" s="16"/>
      <c r="R58" s="16"/>
    </row>
    <row r="59" spans="1:18" s="17" customFormat="1" ht="31.5">
      <c r="A59" s="51"/>
      <c r="B59" s="42"/>
      <c r="C59" s="21" t="s">
        <v>47</v>
      </c>
      <c r="D59" s="18"/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 s="16"/>
      <c r="R59" s="16"/>
    </row>
    <row r="60" spans="1:18" s="17" customFormat="1" ht="15.75">
      <c r="A60" s="60" t="s">
        <v>31</v>
      </c>
      <c r="B60" s="48" t="s">
        <v>82</v>
      </c>
      <c r="C60" s="21" t="s">
        <v>6</v>
      </c>
      <c r="D60" s="11"/>
      <c r="E60" s="14">
        <f>SUM(F60:P60)</f>
        <v>8430.5</v>
      </c>
      <c r="F60" s="14">
        <f>SUM(F64+F69)</f>
        <v>681.4000000000001</v>
      </c>
      <c r="G60" s="14">
        <f>G64+G69</f>
        <v>992.4</v>
      </c>
      <c r="H60" s="14">
        <f>H64+H69+H71</f>
        <v>802.4</v>
      </c>
      <c r="I60" s="14">
        <f>I64+I69+I71</f>
        <v>579.3</v>
      </c>
      <c r="J60" s="14">
        <f>J64+J69+J62+J63+J68+J71</f>
        <v>475</v>
      </c>
      <c r="K60" s="14">
        <f aca="true" t="shared" si="33" ref="K60:P60">K64+K69+K62+K63+K68+K71</f>
        <v>480</v>
      </c>
      <c r="L60" s="14">
        <f t="shared" si="33"/>
        <v>480</v>
      </c>
      <c r="M60" s="14">
        <f t="shared" si="33"/>
        <v>860</v>
      </c>
      <c r="N60" s="14">
        <f t="shared" si="33"/>
        <v>960</v>
      </c>
      <c r="O60" s="14">
        <f t="shared" si="33"/>
        <v>1000</v>
      </c>
      <c r="P60" s="14">
        <f t="shared" si="33"/>
        <v>1120</v>
      </c>
      <c r="Q60" s="16"/>
      <c r="R60" s="16"/>
    </row>
    <row r="61" spans="1:18" s="17" customFormat="1" ht="31.5">
      <c r="A61" s="61"/>
      <c r="B61" s="49"/>
      <c r="C61" s="21" t="s">
        <v>49</v>
      </c>
      <c r="D61" s="11"/>
      <c r="E61" s="14">
        <f>SUM(F61:P61)</f>
        <v>8430.5</v>
      </c>
      <c r="F61" s="14">
        <f>SUM(F64+F69)</f>
        <v>681.4000000000001</v>
      </c>
      <c r="G61" s="14">
        <f>SUM(G64+G69)</f>
        <v>992.4</v>
      </c>
      <c r="H61" s="14">
        <f>H64+H69</f>
        <v>802.4</v>
      </c>
      <c r="I61" s="14">
        <f>SUM(I64+I69)</f>
        <v>579.3</v>
      </c>
      <c r="J61" s="14">
        <f>J64+J62+J68+J69</f>
        <v>475</v>
      </c>
      <c r="K61" s="14">
        <f aca="true" t="shared" si="34" ref="K61:P61">K64+K62+K68+K69</f>
        <v>480</v>
      </c>
      <c r="L61" s="14">
        <f t="shared" si="34"/>
        <v>480</v>
      </c>
      <c r="M61" s="14">
        <f t="shared" si="34"/>
        <v>860</v>
      </c>
      <c r="N61" s="14">
        <f t="shared" si="34"/>
        <v>960</v>
      </c>
      <c r="O61" s="14">
        <f t="shared" si="34"/>
        <v>1000</v>
      </c>
      <c r="P61" s="14">
        <f t="shared" si="34"/>
        <v>1120</v>
      </c>
      <c r="Q61" s="16"/>
      <c r="R61" s="16"/>
    </row>
    <row r="62" spans="1:18" s="17" customFormat="1" ht="15.75">
      <c r="A62" s="61"/>
      <c r="B62" s="49"/>
      <c r="C62" s="23" t="s">
        <v>2</v>
      </c>
      <c r="D62" s="18"/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20">
        <v>0</v>
      </c>
      <c r="Q62" s="16"/>
      <c r="R62" s="16"/>
    </row>
    <row r="63" spans="1:18" s="17" customFormat="1" ht="33" customHeight="1">
      <c r="A63" s="61"/>
      <c r="B63" s="49"/>
      <c r="C63" s="21" t="s">
        <v>7</v>
      </c>
      <c r="D63" s="18"/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20">
        <v>0</v>
      </c>
      <c r="Q63" s="16"/>
      <c r="R63" s="16"/>
    </row>
    <row r="64" spans="1:18" s="17" customFormat="1" ht="15.75">
      <c r="A64" s="61"/>
      <c r="B64" s="49"/>
      <c r="C64" s="21" t="s">
        <v>3</v>
      </c>
      <c r="D64" s="18"/>
      <c r="E64" s="14">
        <f>SUM(F64:P64)</f>
        <v>8067.9</v>
      </c>
      <c r="F64" s="14">
        <f aca="true" t="shared" si="35" ref="F64:K64">SUM(F65:F67)</f>
        <v>589.7</v>
      </c>
      <c r="G64" s="14">
        <f t="shared" si="35"/>
        <v>896.9</v>
      </c>
      <c r="H64" s="14">
        <f t="shared" si="35"/>
        <v>715.3</v>
      </c>
      <c r="I64" s="14">
        <f>SUM(I65:I67)</f>
        <v>491</v>
      </c>
      <c r="J64" s="14">
        <f>SUM(J65:J67)</f>
        <v>475</v>
      </c>
      <c r="K64" s="14">
        <f t="shared" si="35"/>
        <v>480</v>
      </c>
      <c r="L64" s="14">
        <f>SUM(L65:L67)</f>
        <v>480</v>
      </c>
      <c r="M64" s="14">
        <f>SUM(M65:M67)</f>
        <v>860</v>
      </c>
      <c r="N64" s="14">
        <f>SUM(N65:N67)</f>
        <v>960</v>
      </c>
      <c r="O64" s="14">
        <f>SUM(O65:O67)</f>
        <v>1000</v>
      </c>
      <c r="P64" s="15">
        <f>SUM(P65:P67)</f>
        <v>1120</v>
      </c>
      <c r="Q64" s="16"/>
      <c r="R64" s="16"/>
    </row>
    <row r="65" spans="1:18" s="17" customFormat="1" ht="15.75">
      <c r="A65" s="61"/>
      <c r="B65" s="49"/>
      <c r="C65" s="21"/>
      <c r="D65" s="18" t="s">
        <v>12</v>
      </c>
      <c r="E65" s="19">
        <f>SUM(F65:P65)</f>
        <v>250</v>
      </c>
      <c r="F65" s="19">
        <v>120</v>
      </c>
      <c r="G65" s="19">
        <v>130</v>
      </c>
      <c r="H65" s="19">
        <f>100-100</f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20">
        <v>0</v>
      </c>
      <c r="Q65" s="16"/>
      <c r="R65" s="16"/>
    </row>
    <row r="66" spans="1:18" s="17" customFormat="1" ht="15.75">
      <c r="A66" s="61"/>
      <c r="B66" s="49"/>
      <c r="C66" s="21"/>
      <c r="D66" s="18" t="s">
        <v>9</v>
      </c>
      <c r="E66" s="19">
        <f>SUM(F66:P66)</f>
        <v>829.9</v>
      </c>
      <c r="F66" s="19">
        <v>91.7</v>
      </c>
      <c r="G66" s="19">
        <v>16.9</v>
      </c>
      <c r="H66" s="19">
        <v>15.3</v>
      </c>
      <c r="I66" s="19">
        <v>16</v>
      </c>
      <c r="J66" s="19">
        <v>0</v>
      </c>
      <c r="K66" s="19">
        <v>0</v>
      </c>
      <c r="L66" s="19">
        <v>0</v>
      </c>
      <c r="M66" s="19">
        <v>210</v>
      </c>
      <c r="N66" s="19">
        <v>210</v>
      </c>
      <c r="O66" s="19">
        <v>150</v>
      </c>
      <c r="P66" s="20">
        <v>120</v>
      </c>
      <c r="Q66" s="16"/>
      <c r="R66" s="16"/>
    </row>
    <row r="67" spans="1:18" s="17" customFormat="1" ht="15.75">
      <c r="A67" s="61"/>
      <c r="B67" s="49"/>
      <c r="C67" s="21"/>
      <c r="D67" s="18" t="s">
        <v>10</v>
      </c>
      <c r="E67" s="19">
        <f>SUM(F67:P67)</f>
        <v>6988</v>
      </c>
      <c r="F67" s="19">
        <f>450-98+26</f>
        <v>378</v>
      </c>
      <c r="G67" s="19">
        <v>750</v>
      </c>
      <c r="H67" s="19">
        <v>700</v>
      </c>
      <c r="I67" s="19">
        <v>475</v>
      </c>
      <c r="J67" s="19">
        <v>475</v>
      </c>
      <c r="K67" s="19">
        <v>480</v>
      </c>
      <c r="L67" s="19">
        <v>480</v>
      </c>
      <c r="M67" s="19">
        <v>650</v>
      </c>
      <c r="N67" s="19">
        <v>750</v>
      </c>
      <c r="O67" s="19">
        <v>850</v>
      </c>
      <c r="P67" s="20">
        <v>1000</v>
      </c>
      <c r="Q67" s="16"/>
      <c r="R67" s="16"/>
    </row>
    <row r="68" spans="1:18" s="17" customFormat="1" ht="15.75">
      <c r="A68" s="61"/>
      <c r="B68" s="49"/>
      <c r="C68" s="21" t="s">
        <v>4</v>
      </c>
      <c r="D68" s="18"/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20">
        <v>0</v>
      </c>
      <c r="Q68" s="16"/>
      <c r="R68" s="16"/>
    </row>
    <row r="69" spans="1:18" s="17" customFormat="1" ht="31.5">
      <c r="A69" s="61"/>
      <c r="B69" s="49"/>
      <c r="C69" s="21" t="s">
        <v>76</v>
      </c>
      <c r="D69" s="18"/>
      <c r="E69" s="14">
        <f>SUM(F69:K69)</f>
        <v>362.59999999999997</v>
      </c>
      <c r="F69" s="14">
        <f>F70</f>
        <v>91.7</v>
      </c>
      <c r="G69" s="14">
        <f>G70</f>
        <v>95.5</v>
      </c>
      <c r="H69" s="14">
        <f>H70</f>
        <v>87.1</v>
      </c>
      <c r="I69" s="14">
        <f>I70</f>
        <v>88.3</v>
      </c>
      <c r="J69" s="14">
        <f>J70</f>
        <v>0</v>
      </c>
      <c r="K69" s="14">
        <f aca="true" t="shared" si="36" ref="K69:P69">K70</f>
        <v>0</v>
      </c>
      <c r="L69" s="14">
        <f t="shared" si="36"/>
        <v>0</v>
      </c>
      <c r="M69" s="14">
        <f t="shared" si="36"/>
        <v>0</v>
      </c>
      <c r="N69" s="14">
        <f t="shared" si="36"/>
        <v>0</v>
      </c>
      <c r="O69" s="14">
        <f t="shared" si="36"/>
        <v>0</v>
      </c>
      <c r="P69" s="14">
        <f t="shared" si="36"/>
        <v>0</v>
      </c>
      <c r="Q69" s="16"/>
      <c r="R69" s="16"/>
    </row>
    <row r="70" spans="1:18" s="17" customFormat="1" ht="15.75">
      <c r="A70" s="52"/>
      <c r="B70" s="54"/>
      <c r="C70" s="21"/>
      <c r="D70" s="18" t="s">
        <v>9</v>
      </c>
      <c r="E70" s="19">
        <f>SUM(F70:K70)</f>
        <v>362.59999999999997</v>
      </c>
      <c r="F70" s="19">
        <v>91.7</v>
      </c>
      <c r="G70" s="19">
        <v>95.5</v>
      </c>
      <c r="H70" s="19">
        <v>87.1</v>
      </c>
      <c r="I70" s="19">
        <v>88.3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20">
        <v>0</v>
      </c>
      <c r="Q70" s="16"/>
      <c r="R70" s="16"/>
    </row>
    <row r="71" spans="1:18" s="17" customFormat="1" ht="47.25">
      <c r="A71" s="52"/>
      <c r="B71" s="54"/>
      <c r="C71" s="21" t="s">
        <v>46</v>
      </c>
      <c r="D71" s="18"/>
      <c r="E71" s="19">
        <f>SUM(F71:K71)</f>
        <v>0</v>
      </c>
      <c r="F71" s="19">
        <f>F72</f>
        <v>0</v>
      </c>
      <c r="G71" s="19">
        <f>G72</f>
        <v>0</v>
      </c>
      <c r="H71" s="19">
        <f>H72</f>
        <v>0</v>
      </c>
      <c r="I71" s="19">
        <f>I72</f>
        <v>0</v>
      </c>
      <c r="J71" s="19">
        <f>J72</f>
        <v>0</v>
      </c>
      <c r="K71" s="19">
        <f aca="true" t="shared" si="37" ref="K71:P71">K72</f>
        <v>0</v>
      </c>
      <c r="L71" s="19">
        <f t="shared" si="37"/>
        <v>0</v>
      </c>
      <c r="M71" s="19">
        <f t="shared" si="37"/>
        <v>0</v>
      </c>
      <c r="N71" s="19">
        <f t="shared" si="37"/>
        <v>0</v>
      </c>
      <c r="O71" s="19">
        <f t="shared" si="37"/>
        <v>0</v>
      </c>
      <c r="P71" s="19">
        <f t="shared" si="37"/>
        <v>0</v>
      </c>
      <c r="Q71" s="16"/>
      <c r="R71" s="16"/>
    </row>
    <row r="72" spans="1:18" s="17" customFormat="1" ht="15.75">
      <c r="A72" s="53"/>
      <c r="B72" s="55"/>
      <c r="C72" s="21"/>
      <c r="D72" s="18"/>
      <c r="E72" s="19">
        <f>SUM(F72:K72)</f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20">
        <v>0</v>
      </c>
      <c r="Q72" s="16"/>
      <c r="R72" s="16"/>
    </row>
    <row r="73" spans="1:18" s="17" customFormat="1" ht="15.75">
      <c r="A73" s="51" t="s">
        <v>32</v>
      </c>
      <c r="B73" s="42" t="s">
        <v>110</v>
      </c>
      <c r="C73" s="21" t="s">
        <v>6</v>
      </c>
      <c r="D73" s="11"/>
      <c r="E73" s="14">
        <f>SUM(F73:P73)</f>
        <v>10662.3</v>
      </c>
      <c r="F73" s="14">
        <f>F77</f>
        <v>934</v>
      </c>
      <c r="G73" s="14">
        <f>G77</f>
        <v>1785.3</v>
      </c>
      <c r="H73" s="14">
        <f>H77</f>
        <v>891</v>
      </c>
      <c r="I73" s="14">
        <f>I77</f>
        <v>557</v>
      </c>
      <c r="J73" s="14">
        <f>J77+J75+J76+J80+J81</f>
        <v>565</v>
      </c>
      <c r="K73" s="14">
        <f aca="true" t="shared" si="38" ref="K73:P73">K77+K75+K76+K80+K81</f>
        <v>390</v>
      </c>
      <c r="L73" s="14">
        <f t="shared" si="38"/>
        <v>410</v>
      </c>
      <c r="M73" s="14">
        <f t="shared" si="38"/>
        <v>1185</v>
      </c>
      <c r="N73" s="14">
        <f t="shared" si="38"/>
        <v>1260</v>
      </c>
      <c r="O73" s="14">
        <f t="shared" si="38"/>
        <v>1330</v>
      </c>
      <c r="P73" s="14">
        <f t="shared" si="38"/>
        <v>1355</v>
      </c>
      <c r="Q73" s="16"/>
      <c r="R73" s="16"/>
    </row>
    <row r="74" spans="1:18" s="17" customFormat="1" ht="31.5">
      <c r="A74" s="51"/>
      <c r="B74" s="42"/>
      <c r="C74" s="21" t="s">
        <v>48</v>
      </c>
      <c r="D74" s="11"/>
      <c r="E74" s="14">
        <f>SUM(F74:P74)</f>
        <v>10662.3</v>
      </c>
      <c r="F74" s="14">
        <f>F77</f>
        <v>934</v>
      </c>
      <c r="G74" s="14">
        <f>G77</f>
        <v>1785.3</v>
      </c>
      <c r="H74" s="14">
        <f>H77</f>
        <v>891</v>
      </c>
      <c r="I74" s="14">
        <f>I77</f>
        <v>557</v>
      </c>
      <c r="J74" s="14">
        <f>J77+J75+J80+J81</f>
        <v>565</v>
      </c>
      <c r="K74" s="14">
        <f aca="true" t="shared" si="39" ref="K74:P74">K77+K75+K80+K81</f>
        <v>390</v>
      </c>
      <c r="L74" s="14">
        <f t="shared" si="39"/>
        <v>410</v>
      </c>
      <c r="M74" s="14">
        <f t="shared" si="39"/>
        <v>1185</v>
      </c>
      <c r="N74" s="14">
        <f t="shared" si="39"/>
        <v>1260</v>
      </c>
      <c r="O74" s="14">
        <f t="shared" si="39"/>
        <v>1330</v>
      </c>
      <c r="P74" s="14">
        <f t="shared" si="39"/>
        <v>1355</v>
      </c>
      <c r="Q74" s="16"/>
      <c r="R74" s="16"/>
    </row>
    <row r="75" spans="1:18" s="17" customFormat="1" ht="15.75">
      <c r="A75" s="51"/>
      <c r="B75" s="42"/>
      <c r="C75" s="23" t="s">
        <v>2</v>
      </c>
      <c r="D75" s="18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20">
        <v>0</v>
      </c>
      <c r="Q75" s="16"/>
      <c r="R75" s="16"/>
    </row>
    <row r="76" spans="1:18" s="17" customFormat="1" ht="32.25" customHeight="1">
      <c r="A76" s="51"/>
      <c r="B76" s="42"/>
      <c r="C76" s="21" t="s">
        <v>7</v>
      </c>
      <c r="D76" s="18"/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20">
        <v>0</v>
      </c>
      <c r="Q76" s="16"/>
      <c r="R76" s="16"/>
    </row>
    <row r="77" spans="1:18" s="17" customFormat="1" ht="15.75">
      <c r="A77" s="51"/>
      <c r="B77" s="42"/>
      <c r="C77" s="21" t="s">
        <v>3</v>
      </c>
      <c r="D77" s="18"/>
      <c r="E77" s="14">
        <f>SUM(F77:P77)</f>
        <v>10662.3</v>
      </c>
      <c r="F77" s="14">
        <f>F78+F79</f>
        <v>934</v>
      </c>
      <c r="G77" s="14">
        <f aca="true" t="shared" si="40" ref="G77:P77">SUM(G78:G79)</f>
        <v>1785.3</v>
      </c>
      <c r="H77" s="14">
        <f t="shared" si="40"/>
        <v>891</v>
      </c>
      <c r="I77" s="14">
        <f t="shared" si="40"/>
        <v>557</v>
      </c>
      <c r="J77" s="14">
        <f t="shared" si="40"/>
        <v>565</v>
      </c>
      <c r="K77" s="14">
        <f t="shared" si="40"/>
        <v>390</v>
      </c>
      <c r="L77" s="14">
        <f t="shared" si="40"/>
        <v>410</v>
      </c>
      <c r="M77" s="14">
        <f t="shared" si="40"/>
        <v>1185</v>
      </c>
      <c r="N77" s="14">
        <f t="shared" si="40"/>
        <v>1260</v>
      </c>
      <c r="O77" s="14">
        <f t="shared" si="40"/>
        <v>1330</v>
      </c>
      <c r="P77" s="15">
        <f t="shared" si="40"/>
        <v>1355</v>
      </c>
      <c r="Q77" s="16"/>
      <c r="R77" s="16"/>
    </row>
    <row r="78" spans="1:18" s="17" customFormat="1" ht="15.75">
      <c r="A78" s="51"/>
      <c r="B78" s="42"/>
      <c r="C78" s="21"/>
      <c r="D78" s="18" t="s">
        <v>9</v>
      </c>
      <c r="E78" s="19">
        <f>SUM(F78:P78)</f>
        <v>5231</v>
      </c>
      <c r="F78" s="19">
        <v>250</v>
      </c>
      <c r="G78" s="19">
        <v>164</v>
      </c>
      <c r="H78" s="19">
        <v>250</v>
      </c>
      <c r="I78" s="19">
        <v>362</v>
      </c>
      <c r="J78" s="19">
        <v>415</v>
      </c>
      <c r="K78" s="19">
        <v>220</v>
      </c>
      <c r="L78" s="19">
        <v>240</v>
      </c>
      <c r="M78" s="19">
        <v>825</v>
      </c>
      <c r="N78" s="19">
        <v>830</v>
      </c>
      <c r="O78" s="19">
        <v>830</v>
      </c>
      <c r="P78" s="20">
        <v>845</v>
      </c>
      <c r="Q78" s="16"/>
      <c r="R78" s="16"/>
    </row>
    <row r="79" spans="1:18" s="17" customFormat="1" ht="15.75">
      <c r="A79" s="51"/>
      <c r="B79" s="42"/>
      <c r="C79" s="21"/>
      <c r="D79" s="18" t="s">
        <v>10</v>
      </c>
      <c r="E79" s="19">
        <f>SUM(F79:P79)</f>
        <v>5431.3</v>
      </c>
      <c r="F79" s="19">
        <f>1012-302-26</f>
        <v>684</v>
      </c>
      <c r="G79" s="19">
        <v>1621.3</v>
      </c>
      <c r="H79" s="19">
        <v>641</v>
      </c>
      <c r="I79" s="19">
        <v>195</v>
      </c>
      <c r="J79" s="19">
        <v>150</v>
      </c>
      <c r="K79" s="19">
        <v>170</v>
      </c>
      <c r="L79" s="19">
        <v>170</v>
      </c>
      <c r="M79" s="19">
        <v>360</v>
      </c>
      <c r="N79" s="19">
        <v>430</v>
      </c>
      <c r="O79" s="19">
        <v>500</v>
      </c>
      <c r="P79" s="20">
        <v>510</v>
      </c>
      <c r="Q79" s="16"/>
      <c r="R79" s="16"/>
    </row>
    <row r="80" spans="1:18" s="17" customFormat="1" ht="15.75">
      <c r="A80" s="51"/>
      <c r="B80" s="42"/>
      <c r="C80" s="21" t="s">
        <v>4</v>
      </c>
      <c r="D80" s="18"/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20">
        <v>0</v>
      </c>
      <c r="Q80" s="16"/>
      <c r="R80" s="16"/>
    </row>
    <row r="81" spans="1:18" s="17" customFormat="1" ht="31.5">
      <c r="A81" s="51"/>
      <c r="B81" s="42"/>
      <c r="C81" s="21" t="s">
        <v>47</v>
      </c>
      <c r="D81" s="18" t="s">
        <v>9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20">
        <v>0</v>
      </c>
      <c r="Q81" s="16"/>
      <c r="R81" s="16"/>
    </row>
    <row r="82" spans="1:18" s="17" customFormat="1" ht="15.75">
      <c r="A82" s="51" t="s">
        <v>33</v>
      </c>
      <c r="B82" s="42" t="s">
        <v>83</v>
      </c>
      <c r="C82" s="21" t="s">
        <v>6</v>
      </c>
      <c r="D82" s="11"/>
      <c r="E82" s="14">
        <f>SUM(F82:P82)</f>
        <v>325</v>
      </c>
      <c r="F82" s="14">
        <f>F86+F89</f>
        <v>50</v>
      </c>
      <c r="G82" s="14">
        <f>G86+G89</f>
        <v>80</v>
      </c>
      <c r="H82" s="14">
        <f>H86+H89</f>
        <v>15</v>
      </c>
      <c r="I82" s="14">
        <f>I86+I89</f>
        <v>0</v>
      </c>
      <c r="J82" s="14">
        <f>J86+J89+J88+J84+J85</f>
        <v>0</v>
      </c>
      <c r="K82" s="14">
        <f aca="true" t="shared" si="41" ref="K82:P82">K86+K89+K88+K84+K85</f>
        <v>0</v>
      </c>
      <c r="L82" s="14">
        <f t="shared" si="41"/>
        <v>0</v>
      </c>
      <c r="M82" s="14">
        <f t="shared" si="41"/>
        <v>40</v>
      </c>
      <c r="N82" s="14">
        <f t="shared" si="41"/>
        <v>45</v>
      </c>
      <c r="O82" s="14">
        <f t="shared" si="41"/>
        <v>45</v>
      </c>
      <c r="P82" s="14">
        <f t="shared" si="41"/>
        <v>50</v>
      </c>
      <c r="Q82" s="16"/>
      <c r="R82" s="16"/>
    </row>
    <row r="83" spans="1:18" s="17" customFormat="1" ht="31.5">
      <c r="A83" s="51"/>
      <c r="B83" s="42"/>
      <c r="C83" s="21" t="s">
        <v>48</v>
      </c>
      <c r="D83" s="11"/>
      <c r="E83" s="19">
        <f>SUM(F83:P83)</f>
        <v>325</v>
      </c>
      <c r="F83" s="19">
        <f>SUM(F86)</f>
        <v>50</v>
      </c>
      <c r="G83" s="19">
        <f>SUM(G86)</f>
        <v>80</v>
      </c>
      <c r="H83" s="19">
        <f>SUM(H86)</f>
        <v>15</v>
      </c>
      <c r="I83" s="19">
        <f>SUM(I86)</f>
        <v>0</v>
      </c>
      <c r="J83" s="19">
        <f>SUM(J86+J84+J88+J89)</f>
        <v>0</v>
      </c>
      <c r="K83" s="19">
        <f aca="true" t="shared" si="42" ref="K83:P83">SUM(K86+K84+K88+K89)</f>
        <v>0</v>
      </c>
      <c r="L83" s="19">
        <f t="shared" si="42"/>
        <v>0</v>
      </c>
      <c r="M83" s="19">
        <f t="shared" si="42"/>
        <v>40</v>
      </c>
      <c r="N83" s="19">
        <f t="shared" si="42"/>
        <v>45</v>
      </c>
      <c r="O83" s="19">
        <f t="shared" si="42"/>
        <v>45</v>
      </c>
      <c r="P83" s="19">
        <f t="shared" si="42"/>
        <v>50</v>
      </c>
      <c r="Q83" s="16"/>
      <c r="R83" s="16"/>
    </row>
    <row r="84" spans="1:18" s="17" customFormat="1" ht="20.25" customHeight="1">
      <c r="A84" s="51"/>
      <c r="B84" s="42"/>
      <c r="C84" s="23" t="s">
        <v>2</v>
      </c>
      <c r="D84" s="18"/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20">
        <v>0</v>
      </c>
      <c r="Q84" s="16"/>
      <c r="R84" s="16"/>
    </row>
    <row r="85" spans="1:18" s="17" customFormat="1" ht="33" customHeight="1">
      <c r="A85" s="51"/>
      <c r="B85" s="42"/>
      <c r="C85" s="21" t="s">
        <v>7</v>
      </c>
      <c r="D85" s="18"/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20">
        <v>0</v>
      </c>
      <c r="Q85" s="16"/>
      <c r="R85" s="16"/>
    </row>
    <row r="86" spans="1:18" s="17" customFormat="1" ht="15.75">
      <c r="A86" s="51"/>
      <c r="B86" s="42"/>
      <c r="C86" s="21" t="s">
        <v>3</v>
      </c>
      <c r="D86" s="18"/>
      <c r="E86" s="14">
        <f>SUM(F86:P86)</f>
        <v>325</v>
      </c>
      <c r="F86" s="14">
        <f aca="true" t="shared" si="43" ref="F86:P86">F87</f>
        <v>50</v>
      </c>
      <c r="G86" s="14">
        <f t="shared" si="43"/>
        <v>80</v>
      </c>
      <c r="H86" s="14">
        <f t="shared" si="43"/>
        <v>15</v>
      </c>
      <c r="I86" s="14">
        <f t="shared" si="43"/>
        <v>0</v>
      </c>
      <c r="J86" s="14">
        <f t="shared" si="43"/>
        <v>0</v>
      </c>
      <c r="K86" s="14">
        <f t="shared" si="43"/>
        <v>0</v>
      </c>
      <c r="L86" s="14">
        <f t="shared" si="43"/>
        <v>0</v>
      </c>
      <c r="M86" s="14">
        <f t="shared" si="43"/>
        <v>40</v>
      </c>
      <c r="N86" s="14">
        <f t="shared" si="43"/>
        <v>45</v>
      </c>
      <c r="O86" s="14">
        <f t="shared" si="43"/>
        <v>45</v>
      </c>
      <c r="P86" s="15">
        <f t="shared" si="43"/>
        <v>50</v>
      </c>
      <c r="Q86" s="16"/>
      <c r="R86" s="16"/>
    </row>
    <row r="87" spans="1:18" s="17" customFormat="1" ht="15.75">
      <c r="A87" s="51"/>
      <c r="B87" s="42"/>
      <c r="C87" s="21"/>
      <c r="D87" s="18" t="s">
        <v>9</v>
      </c>
      <c r="E87" s="19">
        <f>SUM(F87:P87)</f>
        <v>325</v>
      </c>
      <c r="F87" s="19">
        <f>50-40+40</f>
        <v>50</v>
      </c>
      <c r="G87" s="19">
        <v>80</v>
      </c>
      <c r="H87" s="19">
        <v>15</v>
      </c>
      <c r="I87" s="19">
        <v>0</v>
      </c>
      <c r="J87" s="19">
        <v>0</v>
      </c>
      <c r="K87" s="19">
        <v>0</v>
      </c>
      <c r="L87" s="19">
        <v>0</v>
      </c>
      <c r="M87" s="19">
        <v>40</v>
      </c>
      <c r="N87" s="19">
        <v>45</v>
      </c>
      <c r="O87" s="19">
        <v>45</v>
      </c>
      <c r="P87" s="20">
        <v>50</v>
      </c>
      <c r="Q87" s="16"/>
      <c r="R87" s="16"/>
    </row>
    <row r="88" spans="1:18" s="17" customFormat="1" ht="15.75">
      <c r="A88" s="51"/>
      <c r="B88" s="42"/>
      <c r="C88" s="21" t="s">
        <v>4</v>
      </c>
      <c r="D88" s="18"/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20">
        <v>0</v>
      </c>
      <c r="Q88" s="16"/>
      <c r="R88" s="16"/>
    </row>
    <row r="89" spans="1:18" s="17" customFormat="1" ht="31.5">
      <c r="A89" s="51"/>
      <c r="B89" s="42"/>
      <c r="C89" s="21" t="s">
        <v>47</v>
      </c>
      <c r="D89" s="18"/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20">
        <v>0</v>
      </c>
      <c r="Q89" s="16"/>
      <c r="R89" s="16"/>
    </row>
    <row r="90" spans="1:18" s="17" customFormat="1" ht="15.75">
      <c r="A90" s="51" t="s">
        <v>133</v>
      </c>
      <c r="B90" s="42" t="s">
        <v>132</v>
      </c>
      <c r="C90" s="21" t="s">
        <v>6</v>
      </c>
      <c r="D90" s="11"/>
      <c r="E90" s="14">
        <f>SUM(F90:P90)</f>
        <v>14912.3</v>
      </c>
      <c r="F90" s="14">
        <f>F95+F98</f>
        <v>0</v>
      </c>
      <c r="G90" s="14">
        <f>G95+G98</f>
        <v>0</v>
      </c>
      <c r="H90" s="14">
        <v>0</v>
      </c>
      <c r="I90" s="14">
        <f>I95+I98</f>
        <v>0</v>
      </c>
      <c r="J90" s="14">
        <f>J92+J94+J95+J97+J98</f>
        <v>14254.3</v>
      </c>
      <c r="K90" s="14">
        <f aca="true" t="shared" si="44" ref="K90:P90">K92+K94+K95+K97+K98</f>
        <v>338</v>
      </c>
      <c r="L90" s="14">
        <f t="shared" si="44"/>
        <v>320</v>
      </c>
      <c r="M90" s="14">
        <f t="shared" si="44"/>
        <v>0</v>
      </c>
      <c r="N90" s="14">
        <f t="shared" si="44"/>
        <v>0</v>
      </c>
      <c r="O90" s="14">
        <f t="shared" si="44"/>
        <v>0</v>
      </c>
      <c r="P90" s="14">
        <f t="shared" si="44"/>
        <v>0</v>
      </c>
      <c r="Q90" s="16"/>
      <c r="R90" s="16"/>
    </row>
    <row r="91" spans="1:18" s="17" customFormat="1" ht="31.5">
      <c r="A91" s="51"/>
      <c r="B91" s="42"/>
      <c r="C91" s="21" t="s">
        <v>48</v>
      </c>
      <c r="D91" s="11"/>
      <c r="E91" s="19">
        <f>SUM(F91:P91)</f>
        <v>14912.3</v>
      </c>
      <c r="F91" s="19">
        <f>SUM(F95)</f>
        <v>0</v>
      </c>
      <c r="G91" s="19">
        <f>SUM(G95)</f>
        <v>0</v>
      </c>
      <c r="H91" s="19">
        <v>0</v>
      </c>
      <c r="I91" s="19">
        <f>SUM(I95)</f>
        <v>0</v>
      </c>
      <c r="J91" s="19">
        <f>J92+J95+J97+J98</f>
        <v>14254.3</v>
      </c>
      <c r="K91" s="19">
        <f aca="true" t="shared" si="45" ref="K91:P91">K92+K95+K97+K98</f>
        <v>338</v>
      </c>
      <c r="L91" s="19">
        <f t="shared" si="45"/>
        <v>320</v>
      </c>
      <c r="M91" s="19">
        <f t="shared" si="45"/>
        <v>0</v>
      </c>
      <c r="N91" s="19">
        <f t="shared" si="45"/>
        <v>0</v>
      </c>
      <c r="O91" s="19">
        <f t="shared" si="45"/>
        <v>0</v>
      </c>
      <c r="P91" s="19">
        <f t="shared" si="45"/>
        <v>0</v>
      </c>
      <c r="Q91" s="16"/>
      <c r="R91" s="16"/>
    </row>
    <row r="92" spans="1:18" s="17" customFormat="1" ht="20.25" customHeight="1">
      <c r="A92" s="51"/>
      <c r="B92" s="42"/>
      <c r="C92" s="23" t="s">
        <v>2</v>
      </c>
      <c r="D92" s="18"/>
      <c r="E92" s="19">
        <f>SUM(F92:P92)</f>
        <v>7599.3</v>
      </c>
      <c r="F92" s="19">
        <v>0</v>
      </c>
      <c r="G92" s="19">
        <v>0</v>
      </c>
      <c r="H92" s="19">
        <v>0</v>
      </c>
      <c r="I92" s="19">
        <v>0</v>
      </c>
      <c r="J92" s="19">
        <f>J93</f>
        <v>7599.3</v>
      </c>
      <c r="K92" s="19">
        <f aca="true" t="shared" si="46" ref="K92:P92">K93</f>
        <v>0</v>
      </c>
      <c r="L92" s="19">
        <f t="shared" si="46"/>
        <v>0</v>
      </c>
      <c r="M92" s="19">
        <f t="shared" si="46"/>
        <v>0</v>
      </c>
      <c r="N92" s="19">
        <f t="shared" si="46"/>
        <v>0</v>
      </c>
      <c r="O92" s="19">
        <f t="shared" si="46"/>
        <v>0</v>
      </c>
      <c r="P92" s="19">
        <f t="shared" si="46"/>
        <v>0</v>
      </c>
      <c r="Q92" s="16"/>
      <c r="R92" s="16"/>
    </row>
    <row r="93" spans="1:18" s="17" customFormat="1" ht="20.25" customHeight="1">
      <c r="A93" s="51"/>
      <c r="B93" s="42"/>
      <c r="C93" s="23"/>
      <c r="D93" s="18" t="s">
        <v>9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7599.3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6"/>
      <c r="R93" s="16"/>
    </row>
    <row r="94" spans="1:18" s="17" customFormat="1" ht="33" customHeight="1">
      <c r="A94" s="51"/>
      <c r="B94" s="42"/>
      <c r="C94" s="21" t="s">
        <v>7</v>
      </c>
      <c r="D94" s="18"/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20">
        <v>0</v>
      </c>
      <c r="Q94" s="16"/>
      <c r="R94" s="16"/>
    </row>
    <row r="95" spans="1:18" s="17" customFormat="1" ht="15.75">
      <c r="A95" s="51"/>
      <c r="B95" s="42"/>
      <c r="C95" s="21" t="s">
        <v>3</v>
      </c>
      <c r="D95" s="18"/>
      <c r="E95" s="14">
        <f>SUM(F95:P95)</f>
        <v>7313</v>
      </c>
      <c r="F95" s="14">
        <f aca="true" t="shared" si="47" ref="F95:P95">F96</f>
        <v>0</v>
      </c>
      <c r="G95" s="14">
        <f t="shared" si="47"/>
        <v>0</v>
      </c>
      <c r="H95" s="14">
        <v>0</v>
      </c>
      <c r="I95" s="14">
        <f t="shared" si="47"/>
        <v>0</v>
      </c>
      <c r="J95" s="14">
        <f t="shared" si="47"/>
        <v>6655</v>
      </c>
      <c r="K95" s="14">
        <f t="shared" si="47"/>
        <v>338</v>
      </c>
      <c r="L95" s="14">
        <f t="shared" si="47"/>
        <v>320</v>
      </c>
      <c r="M95" s="14">
        <f t="shared" si="47"/>
        <v>0</v>
      </c>
      <c r="N95" s="14">
        <f t="shared" si="47"/>
        <v>0</v>
      </c>
      <c r="O95" s="14">
        <f t="shared" si="47"/>
        <v>0</v>
      </c>
      <c r="P95" s="15">
        <f t="shared" si="47"/>
        <v>0</v>
      </c>
      <c r="Q95" s="16"/>
      <c r="R95" s="16"/>
    </row>
    <row r="96" spans="1:18" s="17" customFormat="1" ht="15.75">
      <c r="A96" s="51"/>
      <c r="B96" s="42"/>
      <c r="C96" s="21"/>
      <c r="D96" s="18" t="s">
        <v>9</v>
      </c>
      <c r="E96" s="19">
        <f>SUM(F96:P96)</f>
        <v>7313</v>
      </c>
      <c r="F96" s="19">
        <v>0</v>
      </c>
      <c r="G96" s="19">
        <v>0</v>
      </c>
      <c r="H96" s="19">
        <v>0</v>
      </c>
      <c r="I96" s="19">
        <v>0</v>
      </c>
      <c r="J96" s="19">
        <v>6655</v>
      </c>
      <c r="K96" s="19">
        <v>338</v>
      </c>
      <c r="L96" s="19">
        <v>320</v>
      </c>
      <c r="M96" s="19">
        <v>0</v>
      </c>
      <c r="N96" s="19">
        <v>0</v>
      </c>
      <c r="O96" s="19">
        <v>0</v>
      </c>
      <c r="P96" s="20">
        <v>0</v>
      </c>
      <c r="Q96" s="16"/>
      <c r="R96" s="16"/>
    </row>
    <row r="97" spans="1:18" s="17" customFormat="1" ht="15.75">
      <c r="A97" s="51"/>
      <c r="B97" s="42"/>
      <c r="C97" s="21" t="s">
        <v>4</v>
      </c>
      <c r="D97" s="18"/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20">
        <v>0</v>
      </c>
      <c r="Q97" s="16"/>
      <c r="R97" s="16"/>
    </row>
    <row r="98" spans="1:18" s="17" customFormat="1" ht="31.5">
      <c r="A98" s="51"/>
      <c r="B98" s="42"/>
      <c r="C98" s="21" t="s">
        <v>47</v>
      </c>
      <c r="D98" s="18"/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20">
        <v>0</v>
      </c>
      <c r="Q98" s="16"/>
      <c r="R98" s="16"/>
    </row>
    <row r="99" spans="1:18" s="22" customFormat="1" ht="15.75">
      <c r="A99" s="59" t="s">
        <v>23</v>
      </c>
      <c r="B99" s="42" t="s">
        <v>54</v>
      </c>
      <c r="C99" s="21" t="s">
        <v>6</v>
      </c>
      <c r="D99" s="18"/>
      <c r="E99" s="14">
        <f aca="true" t="shared" si="48" ref="E99:E105">SUM(F99:P99)</f>
        <v>56688810.09619</v>
      </c>
      <c r="F99" s="14">
        <f>F100+F102</f>
        <v>4377990.18155</v>
      </c>
      <c r="G99" s="14">
        <f>G100+G102</f>
        <v>4972153.4139600005</v>
      </c>
      <c r="H99" s="14">
        <f>H100+H102</f>
        <v>5123719.18896</v>
      </c>
      <c r="I99" s="14">
        <f>I100+I102</f>
        <v>5048952.575</v>
      </c>
      <c r="J99" s="14">
        <f>J100+J102+J108</f>
        <v>5758000.545419999</v>
      </c>
      <c r="K99" s="14">
        <f aca="true" t="shared" si="49" ref="K99:P99">K100+K102+K108</f>
        <v>5801719.6</v>
      </c>
      <c r="L99" s="14">
        <f t="shared" si="49"/>
        <v>5967089.4</v>
      </c>
      <c r="M99" s="14">
        <f t="shared" si="49"/>
        <v>4637735.9458</v>
      </c>
      <c r="N99" s="14">
        <f t="shared" si="49"/>
        <v>4819946.28715</v>
      </c>
      <c r="O99" s="14">
        <f t="shared" si="49"/>
        <v>4999647.2285</v>
      </c>
      <c r="P99" s="14">
        <f t="shared" si="49"/>
        <v>5181855.729849999</v>
      </c>
      <c r="Q99" s="16"/>
      <c r="R99" s="16"/>
    </row>
    <row r="100" spans="1:18" s="22" customFormat="1" ht="31.5">
      <c r="A100" s="59"/>
      <c r="B100" s="42"/>
      <c r="C100" s="21" t="s">
        <v>49</v>
      </c>
      <c r="D100" s="18"/>
      <c r="E100" s="14">
        <f t="shared" si="48"/>
        <v>56626968.06489</v>
      </c>
      <c r="F100" s="14">
        <f>SUM(F101+F103)</f>
        <v>4377990.18155</v>
      </c>
      <c r="G100" s="14">
        <f>SUM(G110+G118+G126+G134+G143)</f>
        <v>4972153.4139600005</v>
      </c>
      <c r="H100" s="14">
        <f>SUM(H101+H103)</f>
        <v>5123719.18896</v>
      </c>
      <c r="I100" s="14">
        <f>SUM(I101+I103)</f>
        <v>5048952.575</v>
      </c>
      <c r="J100" s="14">
        <f>SUM(J101+J103+J106+J107)</f>
        <v>5758000.545419999</v>
      </c>
      <c r="K100" s="14">
        <f aca="true" t="shared" si="50" ref="K100:P100">SUM(K101+K103+K106+K107)</f>
        <v>5801719.6</v>
      </c>
      <c r="L100" s="14">
        <f t="shared" si="50"/>
        <v>5967089.4</v>
      </c>
      <c r="M100" s="14">
        <f t="shared" si="50"/>
        <v>4624974.54</v>
      </c>
      <c r="N100" s="14">
        <f t="shared" si="50"/>
        <v>4805385.48</v>
      </c>
      <c r="O100" s="14">
        <f t="shared" si="50"/>
        <v>4983287.0200000005</v>
      </c>
      <c r="P100" s="14">
        <f t="shared" si="50"/>
        <v>5163696.119999999</v>
      </c>
      <c r="Q100" s="16"/>
      <c r="R100" s="16"/>
    </row>
    <row r="101" spans="1:18" s="22" customFormat="1" ht="15.75">
      <c r="A101" s="59"/>
      <c r="B101" s="42"/>
      <c r="C101" s="23" t="s">
        <v>2</v>
      </c>
      <c r="D101" s="18" t="s">
        <v>9</v>
      </c>
      <c r="E101" s="14">
        <f t="shared" si="48"/>
        <v>10835361.41452</v>
      </c>
      <c r="F101" s="14">
        <f>SUM(F111+F119+F127+F135+F144)</f>
        <v>1127470.66011</v>
      </c>
      <c r="G101" s="14">
        <f>SUM(G111+G119+G127+G135+G144)</f>
        <v>1263271.39645</v>
      </c>
      <c r="H101" s="14">
        <f>SUM(H111+H119+H127+H135+H144)</f>
        <v>1272330.72796</v>
      </c>
      <c r="I101" s="14">
        <f>SUM(I111+I119+I127+I135+I144)</f>
        <v>1268992.1300000001</v>
      </c>
      <c r="J101" s="14">
        <f>SUM(J111+J119+J127+J135+J144+J152)</f>
        <v>2015153.1999999997</v>
      </c>
      <c r="K101" s="14">
        <f aca="true" t="shared" si="51" ref="K101:P101">SUM(K111+K119+K127+K135+K144+K152)</f>
        <v>1925121.7</v>
      </c>
      <c r="L101" s="14">
        <f t="shared" si="51"/>
        <v>1963021.5999999999</v>
      </c>
      <c r="M101" s="14">
        <f t="shared" si="51"/>
        <v>0</v>
      </c>
      <c r="N101" s="14">
        <f t="shared" si="51"/>
        <v>0</v>
      </c>
      <c r="O101" s="14">
        <f t="shared" si="51"/>
        <v>0</v>
      </c>
      <c r="P101" s="14">
        <f t="shared" si="51"/>
        <v>0</v>
      </c>
      <c r="Q101" s="16"/>
      <c r="R101" s="16"/>
    </row>
    <row r="102" spans="1:20" s="22" customFormat="1" ht="32.25" customHeight="1">
      <c r="A102" s="59"/>
      <c r="B102" s="42"/>
      <c r="C102" s="21" t="s">
        <v>7</v>
      </c>
      <c r="D102" s="18" t="s">
        <v>9</v>
      </c>
      <c r="E102" s="14">
        <f t="shared" si="48"/>
        <v>61842.0313</v>
      </c>
      <c r="F102" s="14">
        <v>0</v>
      </c>
      <c r="G102" s="14">
        <v>0</v>
      </c>
      <c r="H102" s="14">
        <f>H112+H136</f>
        <v>0</v>
      </c>
      <c r="I102" s="14">
        <f>SUM(I112+I120+I128+I136+I145)</f>
        <v>0</v>
      </c>
      <c r="J102" s="14">
        <f>SUM(J112+J120+J128+J136+J145+J154)</f>
        <v>0</v>
      </c>
      <c r="K102" s="14">
        <f aca="true" t="shared" si="52" ref="K102:P102">SUM(K112+K120+K128+K136+K145+K154)</f>
        <v>0</v>
      </c>
      <c r="L102" s="14">
        <f t="shared" si="52"/>
        <v>0</v>
      </c>
      <c r="M102" s="14">
        <f t="shared" si="52"/>
        <v>12761.4058</v>
      </c>
      <c r="N102" s="14">
        <f t="shared" si="52"/>
        <v>14560.80715</v>
      </c>
      <c r="O102" s="14">
        <f t="shared" si="52"/>
        <v>16360.2085</v>
      </c>
      <c r="P102" s="14">
        <f t="shared" si="52"/>
        <v>18159.60985</v>
      </c>
      <c r="Q102" s="16"/>
      <c r="R102" s="16"/>
      <c r="T102" s="24"/>
    </row>
    <row r="103" spans="1:18" s="22" customFormat="1" ht="15.75">
      <c r="A103" s="59"/>
      <c r="B103" s="42"/>
      <c r="C103" s="21" t="s">
        <v>3</v>
      </c>
      <c r="D103" s="18"/>
      <c r="E103" s="14">
        <f t="shared" si="48"/>
        <v>45791606.65037</v>
      </c>
      <c r="F103" s="14">
        <f>SUM(F113+F121+F129+F137+F146)</f>
        <v>3250519.5214400003</v>
      </c>
      <c r="G103" s="14">
        <f>SUM(G113+G121+G129+G137+G146)</f>
        <v>3708882.0175099997</v>
      </c>
      <c r="H103" s="14">
        <f>SUM(H113+H121+H129+H137+H146)</f>
        <v>3851388.4609999997</v>
      </c>
      <c r="I103" s="14">
        <f>SUM(I113+I121+I129+I137+I146)</f>
        <v>3779960.4450000003</v>
      </c>
      <c r="J103" s="14">
        <f>SUM(J104:J105)</f>
        <v>3742847.3454199997</v>
      </c>
      <c r="K103" s="14">
        <f>SUM(K104:K105)</f>
        <v>3876597.8999999994</v>
      </c>
      <c r="L103" s="14">
        <f>SUM(L104:L105)</f>
        <v>4004067.8000000003</v>
      </c>
      <c r="M103" s="14">
        <f>SUM(M113+M121+M129+M137+M146)</f>
        <v>4624974.54</v>
      </c>
      <c r="N103" s="14">
        <f>SUM(N113+N121+N129+N137+N146)</f>
        <v>4805385.48</v>
      </c>
      <c r="O103" s="14">
        <f>SUM(O113+O121+O129+O137+O146)</f>
        <v>4983287.0200000005</v>
      </c>
      <c r="P103" s="15">
        <f>SUM(P113+P121+P129+P137+P146)</f>
        <v>5163696.119999999</v>
      </c>
      <c r="Q103" s="16"/>
      <c r="R103" s="16"/>
    </row>
    <row r="104" spans="1:20" s="22" customFormat="1" ht="15.75">
      <c r="A104" s="59"/>
      <c r="B104" s="42"/>
      <c r="C104" s="21"/>
      <c r="D104" s="18" t="s">
        <v>9</v>
      </c>
      <c r="E104" s="19">
        <f t="shared" si="48"/>
        <v>44102896.003419995</v>
      </c>
      <c r="F104" s="19">
        <f>SUM(F114+F122+F130+F138+F146)</f>
        <v>3142143.14104</v>
      </c>
      <c r="G104" s="19">
        <f>SUM(G114+G122+G130+G138+G147)</f>
        <v>3567193.75096</v>
      </c>
      <c r="H104" s="19">
        <f>SUM(H114+H122+H130+H138+H147)</f>
        <v>3681388.4609999997</v>
      </c>
      <c r="I104" s="19">
        <f>SUM(I114+I122+I130+I138+I147)</f>
        <v>3634960.4450000003</v>
      </c>
      <c r="J104" s="19">
        <f>SUM(J114+J122+J130+J138+J147+J156)</f>
        <v>3565847.3454199997</v>
      </c>
      <c r="K104" s="19">
        <f aca="true" t="shared" si="53" ref="K104:P104">SUM(K114+K122+K130+K138+K147+K156)</f>
        <v>3695437.8999999994</v>
      </c>
      <c r="L104" s="19">
        <f t="shared" si="53"/>
        <v>3818581.8000000003</v>
      </c>
      <c r="M104" s="19">
        <f t="shared" si="53"/>
        <v>4479974.54</v>
      </c>
      <c r="N104" s="19">
        <f t="shared" si="53"/>
        <v>4660385.48</v>
      </c>
      <c r="O104" s="19">
        <f t="shared" si="53"/>
        <v>4838287.0200000005</v>
      </c>
      <c r="P104" s="19">
        <f t="shared" si="53"/>
        <v>5018696.119999999</v>
      </c>
      <c r="Q104" s="16"/>
      <c r="R104" s="16"/>
      <c r="T104" s="24"/>
    </row>
    <row r="105" spans="1:18" s="22" customFormat="1" ht="15.75">
      <c r="A105" s="59"/>
      <c r="B105" s="42"/>
      <c r="C105" s="21"/>
      <c r="D105" s="18" t="s">
        <v>21</v>
      </c>
      <c r="E105" s="19">
        <f t="shared" si="48"/>
        <v>1688710.64695</v>
      </c>
      <c r="F105" s="19">
        <f>F139</f>
        <v>108376.3804</v>
      </c>
      <c r="G105" s="19">
        <f>G139</f>
        <v>141688.26655</v>
      </c>
      <c r="H105" s="19">
        <f>H139</f>
        <v>170000</v>
      </c>
      <c r="I105" s="19">
        <f>I139</f>
        <v>145000</v>
      </c>
      <c r="J105" s="19">
        <f>J139</f>
        <v>177000</v>
      </c>
      <c r="K105" s="19">
        <f aca="true" t="shared" si="54" ref="K105:P105">K139</f>
        <v>181160</v>
      </c>
      <c r="L105" s="19">
        <f t="shared" si="54"/>
        <v>185486</v>
      </c>
      <c r="M105" s="19">
        <f t="shared" si="54"/>
        <v>145000</v>
      </c>
      <c r="N105" s="19">
        <f t="shared" si="54"/>
        <v>145000</v>
      </c>
      <c r="O105" s="19">
        <f t="shared" si="54"/>
        <v>145000</v>
      </c>
      <c r="P105" s="19">
        <f t="shared" si="54"/>
        <v>145000</v>
      </c>
      <c r="Q105" s="16"/>
      <c r="R105" s="16"/>
    </row>
    <row r="106" spans="1:18" s="22" customFormat="1" ht="15.75">
      <c r="A106" s="59"/>
      <c r="B106" s="42"/>
      <c r="C106" s="21" t="s">
        <v>4</v>
      </c>
      <c r="D106" s="18"/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f>J115+J123+J131+J140+J148+J157</f>
        <v>0</v>
      </c>
      <c r="K106" s="19">
        <f aca="true" t="shared" si="55" ref="K106:P106">K115+K123+K131+K140+K148+K157</f>
        <v>0</v>
      </c>
      <c r="L106" s="19">
        <f t="shared" si="55"/>
        <v>0</v>
      </c>
      <c r="M106" s="19">
        <f t="shared" si="55"/>
        <v>0</v>
      </c>
      <c r="N106" s="19">
        <f t="shared" si="55"/>
        <v>0</v>
      </c>
      <c r="O106" s="19">
        <f t="shared" si="55"/>
        <v>0</v>
      </c>
      <c r="P106" s="19">
        <f t="shared" si="55"/>
        <v>0</v>
      </c>
      <c r="Q106" s="16"/>
      <c r="R106" s="16"/>
    </row>
    <row r="107" spans="1:18" s="22" customFormat="1" ht="31.5">
      <c r="A107" s="59"/>
      <c r="B107" s="42"/>
      <c r="C107" s="21" t="s">
        <v>47</v>
      </c>
      <c r="D107" s="18"/>
      <c r="E107" s="19">
        <f>SUM(F107:K107)</f>
        <v>0</v>
      </c>
      <c r="F107" s="19">
        <f>F116</f>
        <v>0</v>
      </c>
      <c r="G107" s="19">
        <f>G116</f>
        <v>0</v>
      </c>
      <c r="H107" s="19">
        <f>H116</f>
        <v>0</v>
      </c>
      <c r="I107" s="19">
        <f>I116</f>
        <v>0</v>
      </c>
      <c r="J107" s="19">
        <f>J116+J124+J132+J141+J149+J158</f>
        <v>0</v>
      </c>
      <c r="K107" s="19">
        <f aca="true" t="shared" si="56" ref="K107:P107">K116+K124+K132+K141+K149+K158</f>
        <v>0</v>
      </c>
      <c r="L107" s="19">
        <f t="shared" si="56"/>
        <v>0</v>
      </c>
      <c r="M107" s="19">
        <f t="shared" si="56"/>
        <v>0</v>
      </c>
      <c r="N107" s="19">
        <f t="shared" si="56"/>
        <v>0</v>
      </c>
      <c r="O107" s="19">
        <f t="shared" si="56"/>
        <v>0</v>
      </c>
      <c r="P107" s="19">
        <f t="shared" si="56"/>
        <v>0</v>
      </c>
      <c r="Q107" s="16"/>
      <c r="R107" s="16"/>
    </row>
    <row r="108" spans="1:18" s="22" customFormat="1" ht="47.25">
      <c r="A108" s="59"/>
      <c r="B108" s="42"/>
      <c r="C108" s="21" t="s">
        <v>46</v>
      </c>
      <c r="D108" s="18"/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20">
        <v>0</v>
      </c>
      <c r="Q108" s="16"/>
      <c r="R108" s="16"/>
    </row>
    <row r="109" spans="1:18" s="17" customFormat="1" ht="15.75">
      <c r="A109" s="51" t="s">
        <v>55</v>
      </c>
      <c r="B109" s="42" t="s">
        <v>125</v>
      </c>
      <c r="C109" s="21" t="s">
        <v>6</v>
      </c>
      <c r="D109" s="25"/>
      <c r="E109" s="14">
        <f aca="true" t="shared" si="57" ref="E109:E114">SUM(F109:P109)</f>
        <v>8614303.62322</v>
      </c>
      <c r="F109" s="14">
        <f>SUM(F111+F112+F113+F116)</f>
        <v>836995.4850000001</v>
      </c>
      <c r="G109" s="14">
        <f>SUM(G111+G112+G113+G116)</f>
        <v>1027573.99422</v>
      </c>
      <c r="H109" s="14">
        <f>SUM(H111+H112+H113+H116)</f>
        <v>1173500.914</v>
      </c>
      <c r="I109" s="14">
        <f>SUM(I112+I113+I111)</f>
        <v>1065651.4300000002</v>
      </c>
      <c r="J109" s="14">
        <f>J110+J112</f>
        <v>1217388.3</v>
      </c>
      <c r="K109" s="14">
        <f aca="true" t="shared" si="58" ref="K109:P109">K110+K112</f>
        <v>1160144.6</v>
      </c>
      <c r="L109" s="14">
        <f t="shared" si="58"/>
        <v>1196109.5</v>
      </c>
      <c r="M109" s="14">
        <f t="shared" si="58"/>
        <v>222357.9</v>
      </c>
      <c r="N109" s="14">
        <f t="shared" si="58"/>
        <v>230299.2</v>
      </c>
      <c r="O109" s="14">
        <f t="shared" si="58"/>
        <v>238170.5</v>
      </c>
      <c r="P109" s="14">
        <f t="shared" si="58"/>
        <v>246111.8</v>
      </c>
      <c r="Q109" s="16"/>
      <c r="R109" s="16"/>
    </row>
    <row r="110" spans="1:18" s="17" customFormat="1" ht="31.5">
      <c r="A110" s="51"/>
      <c r="B110" s="42"/>
      <c r="C110" s="21" t="s">
        <v>49</v>
      </c>
      <c r="D110" s="11"/>
      <c r="E110" s="14">
        <f t="shared" si="57"/>
        <v>8614303.62322</v>
      </c>
      <c r="F110" s="14">
        <f>F111+F113+F116</f>
        <v>836995.4850000001</v>
      </c>
      <c r="G110" s="14">
        <f>G111+G113+G116</f>
        <v>1027573.99422</v>
      </c>
      <c r="H110" s="14">
        <f>H111+H113+H116</f>
        <v>1173500.914</v>
      </c>
      <c r="I110" s="14">
        <f>I111+I113+I116</f>
        <v>1065651.4300000002</v>
      </c>
      <c r="J110" s="14">
        <f>J111+J113+J116+J115</f>
        <v>1217388.3</v>
      </c>
      <c r="K110" s="14">
        <f aca="true" t="shared" si="59" ref="K110:P110">K111+K113+K116+K115</f>
        <v>1160144.6</v>
      </c>
      <c r="L110" s="14">
        <f t="shared" si="59"/>
        <v>1196109.5</v>
      </c>
      <c r="M110" s="14">
        <f t="shared" si="59"/>
        <v>222357.9</v>
      </c>
      <c r="N110" s="14">
        <f t="shared" si="59"/>
        <v>230299.2</v>
      </c>
      <c r="O110" s="14">
        <f t="shared" si="59"/>
        <v>238170.5</v>
      </c>
      <c r="P110" s="14">
        <f t="shared" si="59"/>
        <v>246111.8</v>
      </c>
      <c r="Q110" s="16"/>
      <c r="R110" s="16"/>
    </row>
    <row r="111" spans="1:18" s="17" customFormat="1" ht="15.75">
      <c r="A111" s="51"/>
      <c r="B111" s="42"/>
      <c r="C111" s="23" t="s">
        <v>2</v>
      </c>
      <c r="D111" s="18" t="s">
        <v>9</v>
      </c>
      <c r="E111" s="14">
        <f t="shared" si="57"/>
        <v>6055549.0540000005</v>
      </c>
      <c r="F111" s="14">
        <v>731508.31</v>
      </c>
      <c r="G111" s="14">
        <v>817624</v>
      </c>
      <c r="H111" s="14">
        <f>810776.214+38028.5</f>
        <v>848804.714</v>
      </c>
      <c r="I111" s="14">
        <v>743397.53</v>
      </c>
      <c r="J111" s="14">
        <v>1005968.7</v>
      </c>
      <c r="K111" s="14">
        <v>940521.8</v>
      </c>
      <c r="L111" s="14">
        <v>967724</v>
      </c>
      <c r="M111" s="14">
        <v>0</v>
      </c>
      <c r="N111" s="14">
        <v>0</v>
      </c>
      <c r="O111" s="14">
        <v>0</v>
      </c>
      <c r="P111" s="15">
        <v>0</v>
      </c>
      <c r="Q111" s="16"/>
      <c r="R111" s="16"/>
    </row>
    <row r="112" spans="1:18" s="17" customFormat="1" ht="35.25" customHeight="1">
      <c r="A112" s="51"/>
      <c r="B112" s="42"/>
      <c r="C112" s="21" t="s">
        <v>7</v>
      </c>
      <c r="D112" s="18"/>
      <c r="E112" s="14">
        <f t="shared" si="57"/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5">
        <v>0</v>
      </c>
      <c r="Q112" s="16"/>
      <c r="R112" s="16"/>
    </row>
    <row r="113" spans="1:18" s="17" customFormat="1" ht="15.75">
      <c r="A113" s="51"/>
      <c r="B113" s="42"/>
      <c r="C113" s="21" t="s">
        <v>3</v>
      </c>
      <c r="D113" s="18"/>
      <c r="E113" s="14">
        <f t="shared" si="57"/>
        <v>2558754.56922</v>
      </c>
      <c r="F113" s="14">
        <f aca="true" t="shared" si="60" ref="F113:P113">F114</f>
        <v>105487.175</v>
      </c>
      <c r="G113" s="14">
        <f>G114</f>
        <v>209949.99422</v>
      </c>
      <c r="H113" s="14">
        <f t="shared" si="60"/>
        <v>324696.2</v>
      </c>
      <c r="I113" s="14">
        <f t="shared" si="60"/>
        <v>322253.9</v>
      </c>
      <c r="J113" s="14">
        <f t="shared" si="60"/>
        <v>211419.6</v>
      </c>
      <c r="K113" s="14">
        <f t="shared" si="60"/>
        <v>219622.8</v>
      </c>
      <c r="L113" s="14">
        <f t="shared" si="60"/>
        <v>228385.5</v>
      </c>
      <c r="M113" s="14">
        <f t="shared" si="60"/>
        <v>222357.9</v>
      </c>
      <c r="N113" s="14">
        <f t="shared" si="60"/>
        <v>230299.2</v>
      </c>
      <c r="O113" s="14">
        <f t="shared" si="60"/>
        <v>238170.5</v>
      </c>
      <c r="P113" s="14">
        <f t="shared" si="60"/>
        <v>246111.8</v>
      </c>
      <c r="Q113" s="16"/>
      <c r="R113" s="16"/>
    </row>
    <row r="114" spans="1:18" s="17" customFormat="1" ht="15.75">
      <c r="A114" s="51"/>
      <c r="B114" s="42"/>
      <c r="C114" s="21"/>
      <c r="D114" s="18" t="s">
        <v>9</v>
      </c>
      <c r="E114" s="19">
        <f t="shared" si="57"/>
        <v>2558754.56922</v>
      </c>
      <c r="F114" s="19">
        <v>105487.175</v>
      </c>
      <c r="G114" s="19">
        <v>209949.99422</v>
      </c>
      <c r="H114" s="19">
        <v>324696.2</v>
      </c>
      <c r="I114" s="19">
        <v>322253.9</v>
      </c>
      <c r="J114" s="19">
        <v>211419.6</v>
      </c>
      <c r="K114" s="19">
        <v>219622.8</v>
      </c>
      <c r="L114" s="19">
        <v>228385.5</v>
      </c>
      <c r="M114" s="19">
        <v>222357.9</v>
      </c>
      <c r="N114" s="19">
        <v>230299.2</v>
      </c>
      <c r="O114" s="19">
        <v>238170.5</v>
      </c>
      <c r="P114" s="20">
        <v>246111.8</v>
      </c>
      <c r="Q114" s="16"/>
      <c r="R114" s="16"/>
    </row>
    <row r="115" spans="1:18" s="17" customFormat="1" ht="15.75">
      <c r="A115" s="51"/>
      <c r="B115" s="42"/>
      <c r="C115" s="21" t="s">
        <v>4</v>
      </c>
      <c r="D115" s="18"/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20">
        <v>0</v>
      </c>
      <c r="Q115" s="16"/>
      <c r="R115" s="16"/>
    </row>
    <row r="116" spans="1:18" s="17" customFormat="1" ht="31.5">
      <c r="A116" s="51"/>
      <c r="B116" s="42"/>
      <c r="C116" s="21" t="s">
        <v>47</v>
      </c>
      <c r="D116" s="18"/>
      <c r="E116" s="19">
        <f>SUM(F116:K116)</f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20">
        <v>0</v>
      </c>
      <c r="Q116" s="16"/>
      <c r="R116" s="16"/>
    </row>
    <row r="117" spans="1:18" s="17" customFormat="1" ht="15.75">
      <c r="A117" s="51" t="s">
        <v>56</v>
      </c>
      <c r="B117" s="42" t="s">
        <v>84</v>
      </c>
      <c r="C117" s="21" t="s">
        <v>6</v>
      </c>
      <c r="D117" s="11"/>
      <c r="E117" s="14">
        <f aca="true" t="shared" si="61" ref="E117:E122">SUM(F117:P117)</f>
        <v>22037744.06016</v>
      </c>
      <c r="F117" s="14">
        <f>F121</f>
        <v>1673309.63271</v>
      </c>
      <c r="G117" s="14">
        <f>SUM(G118)</f>
        <v>1783376.268</v>
      </c>
      <c r="H117" s="14">
        <f>H121+H119</f>
        <v>1764570.05335</v>
      </c>
      <c r="I117" s="14">
        <f>I121+I119</f>
        <v>1721144.33</v>
      </c>
      <c r="J117" s="14">
        <f>J118+J120</f>
        <v>1882448.6448</v>
      </c>
      <c r="K117" s="14">
        <f aca="true" t="shared" si="62" ref="K117:P117">K118+K120</f>
        <v>1991672.5</v>
      </c>
      <c r="L117" s="14">
        <f t="shared" si="62"/>
        <v>2068900</v>
      </c>
      <c r="M117" s="14">
        <f t="shared" si="62"/>
        <v>2174612.4058</v>
      </c>
      <c r="N117" s="14">
        <f t="shared" si="62"/>
        <v>2250258.90715</v>
      </c>
      <c r="O117" s="14">
        <f t="shared" si="62"/>
        <v>2325905.4085000004</v>
      </c>
      <c r="P117" s="14">
        <f t="shared" si="62"/>
        <v>2401545.90985</v>
      </c>
      <c r="Q117" s="16"/>
      <c r="R117" s="16"/>
    </row>
    <row r="118" spans="1:18" s="17" customFormat="1" ht="31.5">
      <c r="A118" s="51"/>
      <c r="B118" s="42"/>
      <c r="C118" s="21" t="s">
        <v>49</v>
      </c>
      <c r="D118" s="11"/>
      <c r="E118" s="14">
        <f t="shared" si="61"/>
        <v>21975902.02886</v>
      </c>
      <c r="F118" s="14">
        <f>F121</f>
        <v>1673309.63271</v>
      </c>
      <c r="G118" s="14">
        <f>SUM(G121+G119)</f>
        <v>1783376.268</v>
      </c>
      <c r="H118" s="14">
        <f>H121+H119</f>
        <v>1764570.05335</v>
      </c>
      <c r="I118" s="14">
        <f>I121+I119</f>
        <v>1721144.33</v>
      </c>
      <c r="J118" s="14">
        <f>J121+J119+J123+J124</f>
        <v>1882448.6448</v>
      </c>
      <c r="K118" s="14">
        <f aca="true" t="shared" si="63" ref="K118:P118">K121+K119+K123+K124</f>
        <v>1991672.5</v>
      </c>
      <c r="L118" s="14">
        <f t="shared" si="63"/>
        <v>2068900</v>
      </c>
      <c r="M118" s="14">
        <f t="shared" si="63"/>
        <v>2161851</v>
      </c>
      <c r="N118" s="14">
        <f t="shared" si="63"/>
        <v>2235698.1</v>
      </c>
      <c r="O118" s="14">
        <f t="shared" si="63"/>
        <v>2309545.2</v>
      </c>
      <c r="P118" s="14">
        <f t="shared" si="63"/>
        <v>2383386.3</v>
      </c>
      <c r="Q118" s="16"/>
      <c r="R118" s="16"/>
    </row>
    <row r="119" spans="1:18" s="17" customFormat="1" ht="15.75">
      <c r="A119" s="51"/>
      <c r="B119" s="42"/>
      <c r="C119" s="23" t="s">
        <v>2</v>
      </c>
      <c r="D119" s="18"/>
      <c r="E119" s="14">
        <f t="shared" si="61"/>
        <v>26508.72235</v>
      </c>
      <c r="F119" s="14">
        <v>0</v>
      </c>
      <c r="G119" s="14">
        <v>4191.021</v>
      </c>
      <c r="H119" s="14">
        <v>7363.20135</v>
      </c>
      <c r="I119" s="14">
        <v>5563.8</v>
      </c>
      <c r="J119" s="14">
        <v>3117.2</v>
      </c>
      <c r="K119" s="14">
        <v>3106.1</v>
      </c>
      <c r="L119" s="14">
        <v>3167.4</v>
      </c>
      <c r="M119" s="14">
        <v>0</v>
      </c>
      <c r="N119" s="14">
        <v>0</v>
      </c>
      <c r="O119" s="14">
        <v>0</v>
      </c>
      <c r="P119" s="15">
        <v>0</v>
      </c>
      <c r="Q119" s="16"/>
      <c r="R119" s="16"/>
    </row>
    <row r="120" spans="1:18" s="17" customFormat="1" ht="33.75" customHeight="1">
      <c r="A120" s="51"/>
      <c r="B120" s="42"/>
      <c r="C120" s="21" t="s">
        <v>7</v>
      </c>
      <c r="D120" s="18"/>
      <c r="E120" s="14">
        <f t="shared" si="61"/>
        <v>61842.0313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12761.4058</v>
      </c>
      <c r="N120" s="14">
        <v>14560.80715</v>
      </c>
      <c r="O120" s="14">
        <v>16360.2085</v>
      </c>
      <c r="P120" s="15">
        <v>18159.60985</v>
      </c>
      <c r="Q120" s="16"/>
      <c r="R120" s="16"/>
    </row>
    <row r="121" spans="1:18" s="17" customFormat="1" ht="15.75">
      <c r="A121" s="51"/>
      <c r="B121" s="42"/>
      <c r="C121" s="21" t="s">
        <v>3</v>
      </c>
      <c r="D121" s="18"/>
      <c r="E121" s="14">
        <f t="shared" si="61"/>
        <v>21949393.30651</v>
      </c>
      <c r="F121" s="14">
        <f aca="true" t="shared" si="64" ref="F121:P121">F122</f>
        <v>1673309.63271</v>
      </c>
      <c r="G121" s="14">
        <f t="shared" si="64"/>
        <v>1779185.247</v>
      </c>
      <c r="H121" s="14">
        <f t="shared" si="64"/>
        <v>1757206.852</v>
      </c>
      <c r="I121" s="14">
        <f>I122</f>
        <v>1715580.53</v>
      </c>
      <c r="J121" s="14">
        <f t="shared" si="64"/>
        <v>1879331.4448</v>
      </c>
      <c r="K121" s="14">
        <f t="shared" si="64"/>
        <v>1988566.4</v>
      </c>
      <c r="L121" s="14">
        <f t="shared" si="64"/>
        <v>2065732.6</v>
      </c>
      <c r="M121" s="14">
        <f t="shared" si="64"/>
        <v>2161851</v>
      </c>
      <c r="N121" s="14">
        <f t="shared" si="64"/>
        <v>2235698.1</v>
      </c>
      <c r="O121" s="14">
        <f t="shared" si="64"/>
        <v>2309545.2</v>
      </c>
      <c r="P121" s="14">
        <f t="shared" si="64"/>
        <v>2383386.3</v>
      </c>
      <c r="Q121" s="16"/>
      <c r="R121" s="16"/>
    </row>
    <row r="122" spans="1:18" s="17" customFormat="1" ht="15.75">
      <c r="A122" s="51"/>
      <c r="B122" s="42"/>
      <c r="C122" s="21"/>
      <c r="D122" s="18" t="s">
        <v>9</v>
      </c>
      <c r="E122" s="19">
        <f t="shared" si="61"/>
        <v>21949393.30651</v>
      </c>
      <c r="F122" s="19">
        <v>1673309.63271</v>
      </c>
      <c r="G122" s="19">
        <v>1779185.247</v>
      </c>
      <c r="H122" s="19">
        <f>1797206.852-40000</f>
        <v>1757206.852</v>
      </c>
      <c r="I122" s="19">
        <v>1715580.53</v>
      </c>
      <c r="J122" s="19">
        <v>1879331.4448</v>
      </c>
      <c r="K122" s="19">
        <v>1988566.4</v>
      </c>
      <c r="L122" s="19">
        <v>2065732.6</v>
      </c>
      <c r="M122" s="19">
        <v>2161851</v>
      </c>
      <c r="N122" s="19">
        <v>2235698.1</v>
      </c>
      <c r="O122" s="19">
        <v>2309545.2</v>
      </c>
      <c r="P122" s="20">
        <v>2383386.3</v>
      </c>
      <c r="Q122" s="16"/>
      <c r="R122" s="16"/>
    </row>
    <row r="123" spans="1:18" s="17" customFormat="1" ht="15.75">
      <c r="A123" s="51"/>
      <c r="B123" s="42"/>
      <c r="C123" s="21" t="s">
        <v>4</v>
      </c>
      <c r="D123" s="18"/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20">
        <v>0</v>
      </c>
      <c r="Q123" s="16"/>
      <c r="R123" s="16"/>
    </row>
    <row r="124" spans="1:18" s="17" customFormat="1" ht="31.5">
      <c r="A124" s="51"/>
      <c r="B124" s="42"/>
      <c r="C124" s="21" t="s">
        <v>47</v>
      </c>
      <c r="D124" s="18"/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20">
        <v>0</v>
      </c>
      <c r="Q124" s="16"/>
      <c r="R124" s="16"/>
    </row>
    <row r="125" spans="1:18" s="17" customFormat="1" ht="15.75">
      <c r="A125" s="51" t="s">
        <v>57</v>
      </c>
      <c r="B125" s="42" t="s">
        <v>124</v>
      </c>
      <c r="C125" s="21" t="s">
        <v>6</v>
      </c>
      <c r="D125" s="11"/>
      <c r="E125" s="14">
        <f>SUM(F125:P125)</f>
        <v>6187036.272600001</v>
      </c>
      <c r="F125" s="14">
        <f>SUM(F127+F128+F129)</f>
        <v>489659.04329999996</v>
      </c>
      <c r="G125" s="14">
        <f>SUM(G127+G128+G129)</f>
        <v>537368.3023</v>
      </c>
      <c r="H125" s="14">
        <f>SUM(H127+H128+H129)</f>
        <v>533804.4489999999</v>
      </c>
      <c r="I125" s="14">
        <f>SUM(I127+I128+I129)</f>
        <v>532722.995</v>
      </c>
      <c r="J125" s="14">
        <f>J126+J128</f>
        <v>547232.183</v>
      </c>
      <c r="K125" s="14">
        <f aca="true" t="shared" si="65" ref="K125:P125">K126+K128</f>
        <v>564364.7</v>
      </c>
      <c r="L125" s="14">
        <f t="shared" si="65"/>
        <v>571336.8</v>
      </c>
      <c r="M125" s="14">
        <f t="shared" si="65"/>
        <v>590396.32</v>
      </c>
      <c r="N125" s="14">
        <f t="shared" si="65"/>
        <v>598556.74</v>
      </c>
      <c r="O125" s="14">
        <f t="shared" si="65"/>
        <v>606717.16</v>
      </c>
      <c r="P125" s="14">
        <f t="shared" si="65"/>
        <v>614877.58</v>
      </c>
      <c r="Q125" s="16"/>
      <c r="R125" s="16"/>
    </row>
    <row r="126" spans="1:18" s="17" customFormat="1" ht="31.5">
      <c r="A126" s="51"/>
      <c r="B126" s="42"/>
      <c r="C126" s="21" t="s">
        <v>48</v>
      </c>
      <c r="D126" s="11"/>
      <c r="E126" s="14">
        <f>SUM(F126:P126)</f>
        <v>6187036.272600001</v>
      </c>
      <c r="F126" s="14">
        <f>SUM(F127+F129)</f>
        <v>489659.04329999996</v>
      </c>
      <c r="G126" s="14">
        <f>SUM(G127+G129)</f>
        <v>537368.3023</v>
      </c>
      <c r="H126" s="14">
        <f>SUM(H127+H129)</f>
        <v>533804.4489999999</v>
      </c>
      <c r="I126" s="14">
        <f>SUM(I127+I129)</f>
        <v>532722.995</v>
      </c>
      <c r="J126" s="14">
        <f>SUM(J127+J129+J131+J132)</f>
        <v>547232.183</v>
      </c>
      <c r="K126" s="14">
        <f aca="true" t="shared" si="66" ref="K126:P126">SUM(K127+K129+K131+K132)</f>
        <v>564364.7</v>
      </c>
      <c r="L126" s="14">
        <f t="shared" si="66"/>
        <v>571336.8</v>
      </c>
      <c r="M126" s="14">
        <f t="shared" si="66"/>
        <v>590396.32</v>
      </c>
      <c r="N126" s="14">
        <f t="shared" si="66"/>
        <v>598556.74</v>
      </c>
      <c r="O126" s="14">
        <f t="shared" si="66"/>
        <v>606717.16</v>
      </c>
      <c r="P126" s="14">
        <f t="shared" si="66"/>
        <v>614877.58</v>
      </c>
      <c r="Q126" s="16"/>
      <c r="R126" s="16"/>
    </row>
    <row r="127" spans="1:18" s="17" customFormat="1" ht="15.75">
      <c r="A127" s="51"/>
      <c r="B127" s="42"/>
      <c r="C127" s="23" t="s">
        <v>2</v>
      </c>
      <c r="D127" s="18" t="s">
        <v>9</v>
      </c>
      <c r="E127" s="14">
        <f>SUM(F127:P127)</f>
        <v>3112.78845</v>
      </c>
      <c r="F127" s="14">
        <v>1686.15011</v>
      </c>
      <c r="G127" s="14">
        <v>1426.63834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5">
        <v>0</v>
      </c>
      <c r="Q127" s="16"/>
      <c r="R127" s="16"/>
    </row>
    <row r="128" spans="1:18" s="17" customFormat="1" ht="30.75" customHeight="1">
      <c r="A128" s="51"/>
      <c r="B128" s="42"/>
      <c r="C128" s="21" t="s">
        <v>7</v>
      </c>
      <c r="D128" s="18"/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6"/>
      <c r="R128" s="16"/>
    </row>
    <row r="129" spans="1:18" s="17" customFormat="1" ht="15.75">
      <c r="A129" s="51"/>
      <c r="B129" s="42"/>
      <c r="C129" s="21" t="s">
        <v>3</v>
      </c>
      <c r="D129" s="18"/>
      <c r="E129" s="14">
        <f>SUM(F129:P129)</f>
        <v>6183923.484150001</v>
      </c>
      <c r="F129" s="14">
        <f aca="true" t="shared" si="67" ref="F129:P129">F130</f>
        <v>487972.89319</v>
      </c>
      <c r="G129" s="14">
        <f t="shared" si="67"/>
        <v>535941.66396</v>
      </c>
      <c r="H129" s="14">
        <f t="shared" si="67"/>
        <v>533804.4489999999</v>
      </c>
      <c r="I129" s="14">
        <f>I130</f>
        <v>532722.995</v>
      </c>
      <c r="J129" s="14">
        <f t="shared" si="67"/>
        <v>547232.183</v>
      </c>
      <c r="K129" s="14">
        <f t="shared" si="67"/>
        <v>564364.7</v>
      </c>
      <c r="L129" s="14">
        <f t="shared" si="67"/>
        <v>571336.8</v>
      </c>
      <c r="M129" s="14">
        <f t="shared" si="67"/>
        <v>590396.32</v>
      </c>
      <c r="N129" s="14">
        <f t="shared" si="67"/>
        <v>598556.74</v>
      </c>
      <c r="O129" s="14">
        <f t="shared" si="67"/>
        <v>606717.16</v>
      </c>
      <c r="P129" s="14">
        <f t="shared" si="67"/>
        <v>614877.58</v>
      </c>
      <c r="Q129" s="16"/>
      <c r="R129" s="16"/>
    </row>
    <row r="130" spans="1:18" s="17" customFormat="1" ht="15.75">
      <c r="A130" s="51"/>
      <c r="B130" s="42"/>
      <c r="C130" s="21"/>
      <c r="D130" s="18" t="s">
        <v>9</v>
      </c>
      <c r="E130" s="19">
        <f>SUM(F130:P130)</f>
        <v>6183923.484150001</v>
      </c>
      <c r="F130" s="19">
        <v>487972.89319</v>
      </c>
      <c r="G130" s="19">
        <v>535941.66396</v>
      </c>
      <c r="H130" s="19">
        <f>534211.379+640-1046.93</f>
        <v>533804.4489999999</v>
      </c>
      <c r="I130" s="19">
        <v>532722.995</v>
      </c>
      <c r="J130" s="19">
        <v>547232.183</v>
      </c>
      <c r="K130" s="19">
        <v>564364.7</v>
      </c>
      <c r="L130" s="19">
        <v>571336.8</v>
      </c>
      <c r="M130" s="19">
        <v>590396.32</v>
      </c>
      <c r="N130" s="19">
        <v>598556.74</v>
      </c>
      <c r="O130" s="19">
        <v>606717.16</v>
      </c>
      <c r="P130" s="20">
        <v>614877.58</v>
      </c>
      <c r="Q130" s="16"/>
      <c r="R130" s="16"/>
    </row>
    <row r="131" spans="1:18" s="17" customFormat="1" ht="15.75">
      <c r="A131" s="51"/>
      <c r="B131" s="42"/>
      <c r="C131" s="21" t="s">
        <v>4</v>
      </c>
      <c r="D131" s="18"/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20">
        <v>0</v>
      </c>
      <c r="Q131" s="16"/>
      <c r="R131" s="16"/>
    </row>
    <row r="132" spans="1:18" s="17" customFormat="1" ht="31.5">
      <c r="A132" s="51"/>
      <c r="B132" s="42"/>
      <c r="C132" s="21" t="s">
        <v>47</v>
      </c>
      <c r="D132" s="18"/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20">
        <v>0</v>
      </c>
      <c r="Q132" s="16"/>
      <c r="R132" s="16"/>
    </row>
    <row r="133" spans="1:18" s="17" customFormat="1" ht="15.75">
      <c r="A133" s="51" t="s">
        <v>58</v>
      </c>
      <c r="B133" s="42" t="s">
        <v>123</v>
      </c>
      <c r="C133" s="21" t="s">
        <v>6</v>
      </c>
      <c r="D133" s="11"/>
      <c r="E133" s="14">
        <f aca="true" t="shared" si="68" ref="E133:E139">SUM(F133:P133)</f>
        <v>16469150.48779</v>
      </c>
      <c r="F133" s="14">
        <f aca="true" t="shared" si="69" ref="F133:I134">F134+F136</f>
        <v>1318914.27054</v>
      </c>
      <c r="G133" s="14">
        <f t="shared" si="69"/>
        <v>1557282.26944</v>
      </c>
      <c r="H133" s="14">
        <f t="shared" si="69"/>
        <v>1569915.97261</v>
      </c>
      <c r="I133" s="14">
        <f t="shared" si="69"/>
        <v>1658052.9000000001</v>
      </c>
      <c r="J133" s="14">
        <f>J134+J136</f>
        <v>1054711.6752</v>
      </c>
      <c r="K133" s="14">
        <f aca="true" t="shared" si="70" ref="K133:P133">K134+K136</f>
        <v>1204576.7</v>
      </c>
      <c r="L133" s="14">
        <f t="shared" si="70"/>
        <v>1244249.3</v>
      </c>
      <c r="M133" s="14">
        <f t="shared" si="70"/>
        <v>1579675.6</v>
      </c>
      <c r="N133" s="14">
        <f t="shared" si="70"/>
        <v>1670133.1</v>
      </c>
      <c r="O133" s="14">
        <f t="shared" si="70"/>
        <v>1760590.6</v>
      </c>
      <c r="P133" s="14">
        <f t="shared" si="70"/>
        <v>1851048.1</v>
      </c>
      <c r="Q133" s="16"/>
      <c r="R133" s="16"/>
    </row>
    <row r="134" spans="1:18" s="17" customFormat="1" ht="31.5">
      <c r="A134" s="51"/>
      <c r="B134" s="42"/>
      <c r="C134" s="21" t="s">
        <v>49</v>
      </c>
      <c r="D134" s="11"/>
      <c r="E134" s="14">
        <f t="shared" si="68"/>
        <v>16469150.48779</v>
      </c>
      <c r="F134" s="14">
        <f t="shared" si="69"/>
        <v>1318914.27054</v>
      </c>
      <c r="G134" s="14">
        <f t="shared" si="69"/>
        <v>1557282.26944</v>
      </c>
      <c r="H134" s="14">
        <f t="shared" si="69"/>
        <v>1569915.97261</v>
      </c>
      <c r="I134" s="14">
        <f t="shared" si="69"/>
        <v>1658052.9000000001</v>
      </c>
      <c r="J134" s="14">
        <f>J135+J137+J140+J141</f>
        <v>1054711.6752</v>
      </c>
      <c r="K134" s="14">
        <f aca="true" t="shared" si="71" ref="K134:P134">K135+K137+K140+K141</f>
        <v>1204576.7</v>
      </c>
      <c r="L134" s="14">
        <f t="shared" si="71"/>
        <v>1244249.3</v>
      </c>
      <c r="M134" s="14">
        <f t="shared" si="71"/>
        <v>1579675.6</v>
      </c>
      <c r="N134" s="14">
        <f t="shared" si="71"/>
        <v>1670133.1</v>
      </c>
      <c r="O134" s="14">
        <f t="shared" si="71"/>
        <v>1760590.6</v>
      </c>
      <c r="P134" s="14">
        <f t="shared" si="71"/>
        <v>1851048.1</v>
      </c>
      <c r="Q134" s="16"/>
      <c r="R134" s="16"/>
    </row>
    <row r="135" spans="1:18" s="17" customFormat="1" ht="15.75">
      <c r="A135" s="51"/>
      <c r="B135" s="42"/>
      <c r="C135" s="23" t="s">
        <v>2</v>
      </c>
      <c r="D135" s="18" t="s">
        <v>9</v>
      </c>
      <c r="E135" s="14">
        <f t="shared" si="68"/>
        <v>2427392.8497200003</v>
      </c>
      <c r="F135" s="14">
        <v>394276.2</v>
      </c>
      <c r="G135" s="14">
        <v>440029.73711</v>
      </c>
      <c r="H135" s="14">
        <v>416162.81261</v>
      </c>
      <c r="I135" s="14">
        <v>520030.8</v>
      </c>
      <c r="J135" s="14">
        <v>210270.7</v>
      </c>
      <c r="K135" s="14">
        <v>219116.1</v>
      </c>
      <c r="L135" s="14">
        <v>227506.5</v>
      </c>
      <c r="M135" s="14">
        <v>0</v>
      </c>
      <c r="N135" s="14">
        <v>0</v>
      </c>
      <c r="O135" s="14">
        <v>0</v>
      </c>
      <c r="P135" s="15">
        <v>0</v>
      </c>
      <c r="Q135" s="16"/>
      <c r="R135" s="16"/>
    </row>
    <row r="136" spans="1:18" s="17" customFormat="1" ht="32.25" customHeight="1">
      <c r="A136" s="51"/>
      <c r="B136" s="42"/>
      <c r="C136" s="21" t="s">
        <v>7</v>
      </c>
      <c r="D136" s="18" t="s">
        <v>9</v>
      </c>
      <c r="E136" s="14">
        <f t="shared" si="68"/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5">
        <v>0</v>
      </c>
      <c r="Q136" s="16"/>
      <c r="R136" s="16"/>
    </row>
    <row r="137" spans="1:18" s="17" customFormat="1" ht="15.75">
      <c r="A137" s="51"/>
      <c r="B137" s="42"/>
      <c r="C137" s="21" t="s">
        <v>3</v>
      </c>
      <c r="D137" s="18"/>
      <c r="E137" s="14">
        <f t="shared" si="68"/>
        <v>14041757.638069998</v>
      </c>
      <c r="F137" s="14">
        <f>F138+F139</f>
        <v>924638.07054</v>
      </c>
      <c r="G137" s="14">
        <f>G138+G139</f>
        <v>1117252.53233</v>
      </c>
      <c r="H137" s="14">
        <f>H138+H139</f>
        <v>1153753.1600000001</v>
      </c>
      <c r="I137" s="14">
        <f>I138+I139</f>
        <v>1138022.1</v>
      </c>
      <c r="J137" s="14">
        <f>SUM(J138:J139)</f>
        <v>844440.9752</v>
      </c>
      <c r="K137" s="14">
        <f aca="true" t="shared" si="72" ref="K137:P137">SUM(K138:K139)</f>
        <v>985460.6</v>
      </c>
      <c r="L137" s="14">
        <f t="shared" si="72"/>
        <v>1016742.8</v>
      </c>
      <c r="M137" s="14">
        <f t="shared" si="72"/>
        <v>1579675.6</v>
      </c>
      <c r="N137" s="14">
        <f t="shared" si="72"/>
        <v>1670133.1</v>
      </c>
      <c r="O137" s="14">
        <f t="shared" si="72"/>
        <v>1760590.6</v>
      </c>
      <c r="P137" s="14">
        <f t="shared" si="72"/>
        <v>1851048.1</v>
      </c>
      <c r="Q137" s="16"/>
      <c r="R137" s="16"/>
    </row>
    <row r="138" spans="1:18" s="17" customFormat="1" ht="15.75">
      <c r="A138" s="51"/>
      <c r="B138" s="42"/>
      <c r="C138" s="21"/>
      <c r="D138" s="18" t="s">
        <v>9</v>
      </c>
      <c r="E138" s="19">
        <f t="shared" si="68"/>
        <v>12353046.99112</v>
      </c>
      <c r="F138" s="19">
        <v>816261.69014</v>
      </c>
      <c r="G138" s="19">
        <v>975564.26578</v>
      </c>
      <c r="H138" s="19">
        <v>983753.16</v>
      </c>
      <c r="I138" s="19">
        <v>993022.1</v>
      </c>
      <c r="J138" s="19">
        <f>844440.9752-J139</f>
        <v>667440.9752</v>
      </c>
      <c r="K138" s="19">
        <f>985460.6-K139</f>
        <v>804300.6</v>
      </c>
      <c r="L138" s="19">
        <f>1016742.8-L139</f>
        <v>831256.8</v>
      </c>
      <c r="M138" s="19">
        <v>1434675.6</v>
      </c>
      <c r="N138" s="19">
        <v>1525133.1</v>
      </c>
      <c r="O138" s="19">
        <v>1615590.6</v>
      </c>
      <c r="P138" s="20">
        <v>1706048.1</v>
      </c>
      <c r="Q138" s="16"/>
      <c r="R138" s="16"/>
    </row>
    <row r="139" spans="1:18" s="17" customFormat="1" ht="15.75">
      <c r="A139" s="51"/>
      <c r="B139" s="42"/>
      <c r="C139" s="21"/>
      <c r="D139" s="18" t="s">
        <v>21</v>
      </c>
      <c r="E139" s="19">
        <f t="shared" si="68"/>
        <v>1688710.64695</v>
      </c>
      <c r="F139" s="19">
        <v>108376.3804</v>
      </c>
      <c r="G139" s="19">
        <v>141688.26655</v>
      </c>
      <c r="H139" s="19">
        <v>170000</v>
      </c>
      <c r="I139" s="19">
        <v>145000</v>
      </c>
      <c r="J139" s="19">
        <v>177000</v>
      </c>
      <c r="K139" s="19">
        <v>181160</v>
      </c>
      <c r="L139" s="19">
        <v>185486</v>
      </c>
      <c r="M139" s="19">
        <v>145000</v>
      </c>
      <c r="N139" s="19">
        <v>145000</v>
      </c>
      <c r="O139" s="19">
        <v>145000</v>
      </c>
      <c r="P139" s="20">
        <v>145000</v>
      </c>
      <c r="Q139" s="16"/>
      <c r="R139" s="16"/>
    </row>
    <row r="140" spans="1:18" s="17" customFormat="1" ht="15.75">
      <c r="A140" s="51"/>
      <c r="B140" s="42"/>
      <c r="C140" s="21" t="s">
        <v>4</v>
      </c>
      <c r="D140" s="18"/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20">
        <v>0</v>
      </c>
      <c r="Q140" s="16"/>
      <c r="R140" s="16"/>
    </row>
    <row r="141" spans="1:18" s="17" customFormat="1" ht="31.5">
      <c r="A141" s="51"/>
      <c r="B141" s="42"/>
      <c r="C141" s="21" t="s">
        <v>47</v>
      </c>
      <c r="D141" s="18"/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20">
        <v>0</v>
      </c>
      <c r="Q141" s="16"/>
      <c r="R141" s="16"/>
    </row>
    <row r="142" spans="1:18" s="17" customFormat="1" ht="15.75">
      <c r="A142" s="51" t="s">
        <v>59</v>
      </c>
      <c r="B142" s="42" t="s">
        <v>122</v>
      </c>
      <c r="C142" s="21" t="s">
        <v>6</v>
      </c>
      <c r="D142" s="11"/>
      <c r="E142" s="14">
        <f>SUM(F142:P142)</f>
        <v>818357.5099999999</v>
      </c>
      <c r="F142" s="14">
        <f>F146</f>
        <v>59111.75</v>
      </c>
      <c r="G142" s="14">
        <f>G146</f>
        <v>66552.58</v>
      </c>
      <c r="H142" s="14">
        <f>H146</f>
        <v>81927.8</v>
      </c>
      <c r="I142" s="14">
        <f>I146</f>
        <v>71380.92</v>
      </c>
      <c r="J142" s="14">
        <f>J143+J145</f>
        <v>83866</v>
      </c>
      <c r="K142" s="14">
        <f aca="true" t="shared" si="73" ref="K142:P142">K143+K145</f>
        <v>87151.9</v>
      </c>
      <c r="L142" s="14">
        <f t="shared" si="73"/>
        <v>90438.6</v>
      </c>
      <c r="M142" s="14">
        <f t="shared" si="73"/>
        <v>70693.72</v>
      </c>
      <c r="N142" s="14">
        <f t="shared" si="73"/>
        <v>70698.34</v>
      </c>
      <c r="O142" s="14">
        <f t="shared" si="73"/>
        <v>68263.56</v>
      </c>
      <c r="P142" s="14">
        <f t="shared" si="73"/>
        <v>68272.34</v>
      </c>
      <c r="Q142" s="16"/>
      <c r="R142" s="16"/>
    </row>
    <row r="143" spans="1:18" s="17" customFormat="1" ht="31.5">
      <c r="A143" s="51"/>
      <c r="B143" s="42"/>
      <c r="C143" s="21" t="s">
        <v>49</v>
      </c>
      <c r="D143" s="11"/>
      <c r="E143" s="14">
        <f>SUM(F143:P143)</f>
        <v>818357.5099999999</v>
      </c>
      <c r="F143" s="14">
        <f>F146</f>
        <v>59111.75</v>
      </c>
      <c r="G143" s="14">
        <f>G146</f>
        <v>66552.58</v>
      </c>
      <c r="H143" s="14">
        <f>H146</f>
        <v>81927.8</v>
      </c>
      <c r="I143" s="14">
        <f>I146</f>
        <v>71380.92</v>
      </c>
      <c r="J143" s="14">
        <f>J146+J144+J148+J149</f>
        <v>83866</v>
      </c>
      <c r="K143" s="14">
        <f aca="true" t="shared" si="74" ref="K143:P143">K146+K144+K148+K149</f>
        <v>87151.9</v>
      </c>
      <c r="L143" s="14">
        <f t="shared" si="74"/>
        <v>90438.6</v>
      </c>
      <c r="M143" s="14">
        <f t="shared" si="74"/>
        <v>70693.72</v>
      </c>
      <c r="N143" s="14">
        <f t="shared" si="74"/>
        <v>70698.34</v>
      </c>
      <c r="O143" s="14">
        <f t="shared" si="74"/>
        <v>68263.56</v>
      </c>
      <c r="P143" s="14">
        <f t="shared" si="74"/>
        <v>68272.34</v>
      </c>
      <c r="Q143" s="16"/>
      <c r="R143" s="16"/>
    </row>
    <row r="144" spans="1:18" s="17" customFormat="1" ht="15.75">
      <c r="A144" s="51"/>
      <c r="B144" s="42"/>
      <c r="C144" s="23" t="s">
        <v>2</v>
      </c>
      <c r="D144" s="18"/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20">
        <v>0</v>
      </c>
      <c r="Q144" s="16"/>
      <c r="R144" s="16"/>
    </row>
    <row r="145" spans="1:18" s="17" customFormat="1" ht="34.5" customHeight="1">
      <c r="A145" s="51"/>
      <c r="B145" s="42"/>
      <c r="C145" s="21" t="s">
        <v>7</v>
      </c>
      <c r="D145" s="18"/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20">
        <v>0</v>
      </c>
      <c r="Q145" s="16"/>
      <c r="R145" s="16"/>
    </row>
    <row r="146" spans="1:18" s="17" customFormat="1" ht="15.75">
      <c r="A146" s="51"/>
      <c r="B146" s="42"/>
      <c r="C146" s="21" t="s">
        <v>3</v>
      </c>
      <c r="D146" s="18"/>
      <c r="E146" s="14">
        <f>SUM(F146:P146)</f>
        <v>818357.5099999999</v>
      </c>
      <c r="F146" s="14">
        <f aca="true" t="shared" si="75" ref="F146:P146">F147</f>
        <v>59111.75</v>
      </c>
      <c r="G146" s="14">
        <f t="shared" si="75"/>
        <v>66552.58</v>
      </c>
      <c r="H146" s="14">
        <f t="shared" si="75"/>
        <v>81927.8</v>
      </c>
      <c r="I146" s="14">
        <f t="shared" si="75"/>
        <v>71380.92</v>
      </c>
      <c r="J146" s="14">
        <f t="shared" si="75"/>
        <v>83866</v>
      </c>
      <c r="K146" s="14">
        <f t="shared" si="75"/>
        <v>87151.9</v>
      </c>
      <c r="L146" s="14">
        <f t="shared" si="75"/>
        <v>90438.6</v>
      </c>
      <c r="M146" s="14">
        <f t="shared" si="75"/>
        <v>70693.72</v>
      </c>
      <c r="N146" s="14">
        <f t="shared" si="75"/>
        <v>70698.34</v>
      </c>
      <c r="O146" s="14">
        <f t="shared" si="75"/>
        <v>68263.56</v>
      </c>
      <c r="P146" s="14">
        <f t="shared" si="75"/>
        <v>68272.34</v>
      </c>
      <c r="Q146" s="16"/>
      <c r="R146" s="16"/>
    </row>
    <row r="147" spans="1:18" s="17" customFormat="1" ht="15.75">
      <c r="A147" s="51"/>
      <c r="B147" s="42"/>
      <c r="C147" s="21"/>
      <c r="D147" s="18" t="s">
        <v>9</v>
      </c>
      <c r="E147" s="19">
        <f>SUM(F147:P147)</f>
        <v>818357.5099999999</v>
      </c>
      <c r="F147" s="19">
        <v>59111.75</v>
      </c>
      <c r="G147" s="19">
        <v>66552.58</v>
      </c>
      <c r="H147" s="19">
        <v>81927.8</v>
      </c>
      <c r="I147" s="19">
        <v>71380.92</v>
      </c>
      <c r="J147" s="19">
        <v>83866</v>
      </c>
      <c r="K147" s="19">
        <v>87151.9</v>
      </c>
      <c r="L147" s="19">
        <v>90438.6</v>
      </c>
      <c r="M147" s="19">
        <v>70693.72</v>
      </c>
      <c r="N147" s="19">
        <v>70698.34</v>
      </c>
      <c r="O147" s="19">
        <v>68263.56</v>
      </c>
      <c r="P147" s="20">
        <v>68272.34</v>
      </c>
      <c r="Q147" s="16"/>
      <c r="R147" s="16"/>
    </row>
    <row r="148" spans="1:18" s="17" customFormat="1" ht="15.75">
      <c r="A148" s="51"/>
      <c r="B148" s="42"/>
      <c r="C148" s="21" t="s">
        <v>4</v>
      </c>
      <c r="D148" s="18"/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20">
        <v>0</v>
      </c>
      <c r="Q148" s="16"/>
      <c r="R148" s="16"/>
    </row>
    <row r="149" spans="1:18" s="17" customFormat="1" ht="42" customHeight="1">
      <c r="A149" s="51"/>
      <c r="B149" s="42"/>
      <c r="C149" s="21" t="s">
        <v>47</v>
      </c>
      <c r="D149" s="18"/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20">
        <v>0</v>
      </c>
      <c r="Q149" s="16"/>
      <c r="R149" s="16"/>
    </row>
    <row r="150" spans="1:18" s="17" customFormat="1" ht="15.75">
      <c r="A150" s="51" t="s">
        <v>135</v>
      </c>
      <c r="B150" s="42" t="s">
        <v>134</v>
      </c>
      <c r="C150" s="21" t="s">
        <v>6</v>
      </c>
      <c r="D150" s="11"/>
      <c r="E150" s="14">
        <f>SUM(F150:P150)</f>
        <v>2562218.14242</v>
      </c>
      <c r="F150" s="14">
        <f>F155</f>
        <v>0</v>
      </c>
      <c r="G150" s="14">
        <f>G155</f>
        <v>0</v>
      </c>
      <c r="H150" s="14">
        <f>H155</f>
        <v>0</v>
      </c>
      <c r="I150" s="14">
        <f>I155</f>
        <v>0</v>
      </c>
      <c r="J150" s="14">
        <f>SUM(J151+J154)</f>
        <v>972353.74242</v>
      </c>
      <c r="K150" s="14">
        <f aca="true" t="shared" si="76" ref="K150:P150">SUM(K151+K154)</f>
        <v>793809.2</v>
      </c>
      <c r="L150" s="14">
        <f t="shared" si="76"/>
        <v>796055.2</v>
      </c>
      <c r="M150" s="14">
        <f t="shared" si="76"/>
        <v>0</v>
      </c>
      <c r="N150" s="14">
        <f t="shared" si="76"/>
        <v>0</v>
      </c>
      <c r="O150" s="14">
        <f t="shared" si="76"/>
        <v>0</v>
      </c>
      <c r="P150" s="14">
        <f t="shared" si="76"/>
        <v>0</v>
      </c>
      <c r="Q150" s="16"/>
      <c r="R150" s="16"/>
    </row>
    <row r="151" spans="1:18" s="17" customFormat="1" ht="31.5">
      <c r="A151" s="51"/>
      <c r="B151" s="42"/>
      <c r="C151" s="21" t="s">
        <v>49</v>
      </c>
      <c r="D151" s="11"/>
      <c r="E151" s="14">
        <f>SUM(F151:P151)</f>
        <v>2562218.14242</v>
      </c>
      <c r="F151" s="14">
        <f>F155</f>
        <v>0</v>
      </c>
      <c r="G151" s="14">
        <f>G155</f>
        <v>0</v>
      </c>
      <c r="H151" s="14">
        <f>H155</f>
        <v>0</v>
      </c>
      <c r="I151" s="14">
        <f>I155</f>
        <v>0</v>
      </c>
      <c r="J151" s="14">
        <f>SUM(J152+J155+J157+J158)</f>
        <v>972353.74242</v>
      </c>
      <c r="K151" s="14">
        <f aca="true" t="shared" si="77" ref="K151:P151">SUM(K152+K155+K157+K158)</f>
        <v>793809.2</v>
      </c>
      <c r="L151" s="14">
        <f t="shared" si="77"/>
        <v>796055.2</v>
      </c>
      <c r="M151" s="14">
        <f t="shared" si="77"/>
        <v>0</v>
      </c>
      <c r="N151" s="14">
        <f t="shared" si="77"/>
        <v>0</v>
      </c>
      <c r="O151" s="14">
        <f t="shared" si="77"/>
        <v>0</v>
      </c>
      <c r="P151" s="14">
        <f t="shared" si="77"/>
        <v>0</v>
      </c>
      <c r="Q151" s="16"/>
      <c r="R151" s="16"/>
    </row>
    <row r="152" spans="1:18" s="17" customFormat="1" ht="15.75">
      <c r="A152" s="51"/>
      <c r="B152" s="42"/>
      <c r="C152" s="23" t="s">
        <v>2</v>
      </c>
      <c r="D152" s="18"/>
      <c r="E152" s="19">
        <f>SUM(F152:P152)</f>
        <v>2322798</v>
      </c>
      <c r="F152" s="19">
        <v>0</v>
      </c>
      <c r="G152" s="19">
        <v>0</v>
      </c>
      <c r="H152" s="19">
        <v>0</v>
      </c>
      <c r="I152" s="19">
        <v>0</v>
      </c>
      <c r="J152" s="19">
        <f>J153</f>
        <v>795796.6</v>
      </c>
      <c r="K152" s="19">
        <f aca="true" t="shared" si="78" ref="K152:P152">K153</f>
        <v>762377.7</v>
      </c>
      <c r="L152" s="19">
        <f t="shared" si="78"/>
        <v>764623.7</v>
      </c>
      <c r="M152" s="19">
        <f t="shared" si="78"/>
        <v>0</v>
      </c>
      <c r="N152" s="19">
        <f t="shared" si="78"/>
        <v>0</v>
      </c>
      <c r="O152" s="19">
        <f t="shared" si="78"/>
        <v>0</v>
      </c>
      <c r="P152" s="19">
        <f t="shared" si="78"/>
        <v>0</v>
      </c>
      <c r="Q152" s="16"/>
      <c r="R152" s="16"/>
    </row>
    <row r="153" spans="1:18" s="17" customFormat="1" ht="15.75">
      <c r="A153" s="51"/>
      <c r="B153" s="42"/>
      <c r="C153" s="23"/>
      <c r="D153" s="18" t="s">
        <v>9</v>
      </c>
      <c r="E153" s="19"/>
      <c r="F153" s="19"/>
      <c r="G153" s="19"/>
      <c r="H153" s="19"/>
      <c r="I153" s="19"/>
      <c r="J153" s="19">
        <v>795796.6</v>
      </c>
      <c r="K153" s="19">
        <v>762377.7</v>
      </c>
      <c r="L153" s="19">
        <v>764623.7</v>
      </c>
      <c r="M153" s="19">
        <v>0</v>
      </c>
      <c r="N153" s="19">
        <v>0</v>
      </c>
      <c r="O153" s="19">
        <v>0</v>
      </c>
      <c r="P153" s="20">
        <v>0</v>
      </c>
      <c r="Q153" s="16"/>
      <c r="R153" s="16"/>
    </row>
    <row r="154" spans="1:18" s="17" customFormat="1" ht="34.5" customHeight="1">
      <c r="A154" s="51"/>
      <c r="B154" s="42"/>
      <c r="C154" s="21" t="s">
        <v>7</v>
      </c>
      <c r="D154" s="18"/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20">
        <v>0</v>
      </c>
      <c r="Q154" s="16"/>
      <c r="R154" s="16"/>
    </row>
    <row r="155" spans="1:18" s="17" customFormat="1" ht="15.75">
      <c r="A155" s="51"/>
      <c r="B155" s="42"/>
      <c r="C155" s="21" t="s">
        <v>3</v>
      </c>
      <c r="D155" s="18"/>
      <c r="E155" s="14">
        <f>SUM(F155:P155)</f>
        <v>239420.14242</v>
      </c>
      <c r="F155" s="14">
        <f aca="true" t="shared" si="79" ref="F155:P155">F156</f>
        <v>0</v>
      </c>
      <c r="G155" s="14">
        <f t="shared" si="79"/>
        <v>0</v>
      </c>
      <c r="H155" s="14">
        <f t="shared" si="79"/>
        <v>0</v>
      </c>
      <c r="I155" s="14">
        <f t="shared" si="79"/>
        <v>0</v>
      </c>
      <c r="J155" s="14">
        <f>J156</f>
        <v>176557.14242</v>
      </c>
      <c r="K155" s="14">
        <f t="shared" si="79"/>
        <v>31431.5</v>
      </c>
      <c r="L155" s="14">
        <f t="shared" si="79"/>
        <v>31431.5</v>
      </c>
      <c r="M155" s="14">
        <f t="shared" si="79"/>
        <v>0</v>
      </c>
      <c r="N155" s="14">
        <f t="shared" si="79"/>
        <v>0</v>
      </c>
      <c r="O155" s="14">
        <f t="shared" si="79"/>
        <v>0</v>
      </c>
      <c r="P155" s="15">
        <f t="shared" si="79"/>
        <v>0</v>
      </c>
      <c r="Q155" s="16"/>
      <c r="R155" s="16"/>
    </row>
    <row r="156" spans="1:18" s="17" customFormat="1" ht="15.75">
      <c r="A156" s="51"/>
      <c r="B156" s="42"/>
      <c r="C156" s="21"/>
      <c r="D156" s="18" t="s">
        <v>9</v>
      </c>
      <c r="E156" s="19">
        <f>SUM(F156:P156)</f>
        <v>239420.14242</v>
      </c>
      <c r="F156" s="19">
        <v>0</v>
      </c>
      <c r="G156" s="19">
        <v>0</v>
      </c>
      <c r="H156" s="19">
        <v>0</v>
      </c>
      <c r="I156" s="19">
        <v>0</v>
      </c>
      <c r="J156" s="19">
        <v>176557.14242</v>
      </c>
      <c r="K156" s="19">
        <v>31431.5</v>
      </c>
      <c r="L156" s="19">
        <v>31431.5</v>
      </c>
      <c r="M156" s="19">
        <v>0</v>
      </c>
      <c r="N156" s="19">
        <v>0</v>
      </c>
      <c r="O156" s="19">
        <v>0</v>
      </c>
      <c r="P156" s="20">
        <v>0</v>
      </c>
      <c r="Q156" s="16"/>
      <c r="R156" s="16"/>
    </row>
    <row r="157" spans="1:18" s="17" customFormat="1" ht="15.75">
      <c r="A157" s="51"/>
      <c r="B157" s="42"/>
      <c r="C157" s="21" t="s">
        <v>4</v>
      </c>
      <c r="D157" s="18"/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20">
        <v>0</v>
      </c>
      <c r="Q157" s="16"/>
      <c r="R157" s="16"/>
    </row>
    <row r="158" spans="1:18" s="17" customFormat="1" ht="42" customHeight="1">
      <c r="A158" s="51"/>
      <c r="B158" s="42"/>
      <c r="C158" s="21" t="s">
        <v>47</v>
      </c>
      <c r="D158" s="18"/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20">
        <v>0</v>
      </c>
      <c r="Q158" s="16"/>
      <c r="R158" s="16"/>
    </row>
    <row r="159" spans="1:18" s="17" customFormat="1" ht="15" customHeight="1">
      <c r="A159" s="63" t="s">
        <v>24</v>
      </c>
      <c r="B159" s="67" t="s">
        <v>71</v>
      </c>
      <c r="C159" s="21" t="s">
        <v>6</v>
      </c>
      <c r="D159" s="11"/>
      <c r="E159" s="14">
        <f>SUM(F159:P159)</f>
        <v>501295.71349000005</v>
      </c>
      <c r="F159" s="14">
        <f>SUM(F161+F170+F179)</f>
        <v>52444.880999999994</v>
      </c>
      <c r="G159" s="14">
        <f>SUM(G170+G161+G179)</f>
        <v>34702.75625</v>
      </c>
      <c r="H159" s="14">
        <f>SUM(H170+H161+H179)</f>
        <v>49361.660370000005</v>
      </c>
      <c r="I159" s="14">
        <f>SUM(I170+I161+I179)</f>
        <v>35523.1815</v>
      </c>
      <c r="J159" s="14">
        <f>J160+J169</f>
        <v>31543.529700000003</v>
      </c>
      <c r="K159" s="14">
        <f aca="true" t="shared" si="80" ref="K159:P159">K160+K169</f>
        <v>11645.26316</v>
      </c>
      <c r="L159" s="14">
        <f t="shared" si="80"/>
        <v>11730.26316</v>
      </c>
      <c r="M159" s="14">
        <f t="shared" si="80"/>
        <v>71850.71944</v>
      </c>
      <c r="N159" s="14">
        <f t="shared" si="80"/>
        <v>72502.01926999999</v>
      </c>
      <c r="O159" s="14">
        <f t="shared" si="80"/>
        <v>74457.84964</v>
      </c>
      <c r="P159" s="14">
        <f t="shared" si="80"/>
        <v>55533.590000000004</v>
      </c>
      <c r="Q159" s="16"/>
      <c r="R159" s="16"/>
    </row>
    <row r="160" spans="1:18" s="17" customFormat="1" ht="31.5">
      <c r="A160" s="64"/>
      <c r="B160" s="68"/>
      <c r="C160" s="21" t="s">
        <v>49</v>
      </c>
      <c r="D160" s="11"/>
      <c r="E160" s="14">
        <f aca="true" t="shared" si="81" ref="E160:E179">SUM(F160:P160)</f>
        <v>501295.71349000005</v>
      </c>
      <c r="F160" s="14">
        <f>SUM(F161+F170+F179)</f>
        <v>52444.880999999994</v>
      </c>
      <c r="G160" s="14">
        <f>SUM(G170+G161+G179)</f>
        <v>34702.75625</v>
      </c>
      <c r="H160" s="14">
        <f>SUM(H161+H170+H179)</f>
        <v>49361.660370000005</v>
      </c>
      <c r="I160" s="14">
        <f>SUM(I161+I170+I179)</f>
        <v>35523.1815</v>
      </c>
      <c r="J160" s="14">
        <f>SUM(J161+J170+J179+J180)</f>
        <v>31543.529700000003</v>
      </c>
      <c r="K160" s="14">
        <f aca="true" t="shared" si="82" ref="K160:P160">SUM(K161+K170+K179+K180)</f>
        <v>11645.26316</v>
      </c>
      <c r="L160" s="14">
        <f t="shared" si="82"/>
        <v>11730.26316</v>
      </c>
      <c r="M160" s="14">
        <f t="shared" si="82"/>
        <v>71850.71944</v>
      </c>
      <c r="N160" s="14">
        <f t="shared" si="82"/>
        <v>72502.01926999999</v>
      </c>
      <c r="O160" s="14">
        <f t="shared" si="82"/>
        <v>74457.84964</v>
      </c>
      <c r="P160" s="14">
        <f t="shared" si="82"/>
        <v>55533.590000000004</v>
      </c>
      <c r="Q160" s="16"/>
      <c r="R160" s="16"/>
    </row>
    <row r="161" spans="1:18" s="17" customFormat="1" ht="15.75">
      <c r="A161" s="64"/>
      <c r="B161" s="68"/>
      <c r="C161" s="23" t="s">
        <v>2</v>
      </c>
      <c r="D161" s="18"/>
      <c r="E161" s="14">
        <f t="shared" si="81"/>
        <v>101440.51199999999</v>
      </c>
      <c r="F161" s="14">
        <f>SUM(F162:F168)</f>
        <v>28965.511999999995</v>
      </c>
      <c r="G161" s="14">
        <f>SUM(G162:G168)</f>
        <v>22869.6</v>
      </c>
      <c r="H161" s="14">
        <f>SUM(H162:H168)</f>
        <v>32612.9</v>
      </c>
      <c r="I161" s="14">
        <f>SUM(I162:I168)</f>
        <v>11121.1</v>
      </c>
      <c r="J161" s="14">
        <f>SUM(J162:J168)</f>
        <v>5871.400000000001</v>
      </c>
      <c r="K161" s="14">
        <f aca="true" t="shared" si="83" ref="K161:P161">SUM(K162:K168)</f>
        <v>0</v>
      </c>
      <c r="L161" s="14">
        <f t="shared" si="83"/>
        <v>0</v>
      </c>
      <c r="M161" s="14">
        <f t="shared" si="83"/>
        <v>0</v>
      </c>
      <c r="N161" s="14">
        <f t="shared" si="83"/>
        <v>0</v>
      </c>
      <c r="O161" s="14">
        <f t="shared" si="83"/>
        <v>0</v>
      </c>
      <c r="P161" s="14">
        <f t="shared" si="83"/>
        <v>0</v>
      </c>
      <c r="Q161" s="16"/>
      <c r="R161" s="16"/>
    </row>
    <row r="162" spans="1:18" s="17" customFormat="1" ht="15.75">
      <c r="A162" s="64"/>
      <c r="B162" s="68"/>
      <c r="C162" s="21"/>
      <c r="D162" s="18" t="s">
        <v>12</v>
      </c>
      <c r="E162" s="19">
        <f t="shared" si="81"/>
        <v>62997.5</v>
      </c>
      <c r="F162" s="19">
        <f aca="true" t="shared" si="84" ref="F162:J163">SUM(F190)</f>
        <v>18002.1</v>
      </c>
      <c r="G162" s="19">
        <f t="shared" si="84"/>
        <v>17259.6</v>
      </c>
      <c r="H162" s="19">
        <f t="shared" si="84"/>
        <v>21731.5</v>
      </c>
      <c r="I162" s="19">
        <f t="shared" si="84"/>
        <v>4348</v>
      </c>
      <c r="J162" s="19">
        <f t="shared" si="84"/>
        <v>1656.3</v>
      </c>
      <c r="K162" s="19">
        <f aca="true" t="shared" si="85" ref="K162:P162">SUM(K190)</f>
        <v>0</v>
      </c>
      <c r="L162" s="19">
        <f t="shared" si="85"/>
        <v>0</v>
      </c>
      <c r="M162" s="19">
        <f t="shared" si="85"/>
        <v>0</v>
      </c>
      <c r="N162" s="19">
        <f t="shared" si="85"/>
        <v>0</v>
      </c>
      <c r="O162" s="19">
        <f t="shared" si="85"/>
        <v>0</v>
      </c>
      <c r="P162" s="19">
        <f t="shared" si="85"/>
        <v>0</v>
      </c>
      <c r="Q162" s="16"/>
      <c r="R162" s="16"/>
    </row>
    <row r="163" spans="1:18" s="17" customFormat="1" ht="15.75">
      <c r="A163" s="64"/>
      <c r="B163" s="68"/>
      <c r="C163" s="21"/>
      <c r="D163" s="18" t="s">
        <v>14</v>
      </c>
      <c r="E163" s="19">
        <f t="shared" si="81"/>
        <v>3153.74</v>
      </c>
      <c r="F163" s="19">
        <f t="shared" si="84"/>
        <v>1239.6</v>
      </c>
      <c r="G163" s="19">
        <f t="shared" si="84"/>
        <v>300</v>
      </c>
      <c r="H163" s="19">
        <f t="shared" si="84"/>
        <v>1232.84</v>
      </c>
      <c r="I163" s="19">
        <f t="shared" si="84"/>
        <v>381.3</v>
      </c>
      <c r="J163" s="19">
        <f t="shared" si="84"/>
        <v>0</v>
      </c>
      <c r="K163" s="19">
        <f aca="true" t="shared" si="86" ref="K163:P163">SUM(K191)</f>
        <v>0</v>
      </c>
      <c r="L163" s="19">
        <f t="shared" si="86"/>
        <v>0</v>
      </c>
      <c r="M163" s="19">
        <f t="shared" si="86"/>
        <v>0</v>
      </c>
      <c r="N163" s="19">
        <f t="shared" si="86"/>
        <v>0</v>
      </c>
      <c r="O163" s="19">
        <f t="shared" si="86"/>
        <v>0</v>
      </c>
      <c r="P163" s="19">
        <f t="shared" si="86"/>
        <v>0</v>
      </c>
      <c r="Q163" s="16"/>
      <c r="R163" s="16"/>
    </row>
    <row r="164" spans="1:18" s="17" customFormat="1" ht="15.75">
      <c r="A164" s="64"/>
      <c r="B164" s="68"/>
      <c r="C164" s="21"/>
      <c r="D164" s="18" t="s">
        <v>9</v>
      </c>
      <c r="E164" s="19">
        <f t="shared" si="81"/>
        <v>6643.46</v>
      </c>
      <c r="F164" s="19">
        <f>SUM(F192+F214+F239)</f>
        <v>3234.5280000000002</v>
      </c>
      <c r="G164" s="19">
        <f>SUM(G192+G214+G239)</f>
        <v>1244.9</v>
      </c>
      <c r="H164" s="19">
        <f>SUM(H192+H214+H239)</f>
        <v>1804.232</v>
      </c>
      <c r="I164" s="19">
        <f>SUM(I192+I214+I239)</f>
        <v>359.8</v>
      </c>
      <c r="J164" s="19">
        <f>SUM(J183+J192+J214+J230+J238)</f>
        <v>0</v>
      </c>
      <c r="K164" s="19">
        <f aca="true" t="shared" si="87" ref="K164:P164">SUM(K183+K192+K214+K230+K238)</f>
        <v>0</v>
      </c>
      <c r="L164" s="19">
        <f t="shared" si="87"/>
        <v>0</v>
      </c>
      <c r="M164" s="19">
        <f t="shared" si="87"/>
        <v>0</v>
      </c>
      <c r="N164" s="19">
        <f t="shared" si="87"/>
        <v>0</v>
      </c>
      <c r="O164" s="19">
        <f t="shared" si="87"/>
        <v>0</v>
      </c>
      <c r="P164" s="19">
        <f t="shared" si="87"/>
        <v>0</v>
      </c>
      <c r="Q164" s="16"/>
      <c r="R164" s="16"/>
    </row>
    <row r="165" spans="1:18" s="17" customFormat="1" ht="15.75">
      <c r="A165" s="64"/>
      <c r="B165" s="68"/>
      <c r="C165" s="21"/>
      <c r="D165" s="18" t="s">
        <v>10</v>
      </c>
      <c r="E165" s="19">
        <f t="shared" si="81"/>
        <v>2139.4120000000003</v>
      </c>
      <c r="F165" s="19">
        <f>SUM(F193+F215)</f>
        <v>717</v>
      </c>
      <c r="G165" s="19">
        <f>SUM(G193+G215)</f>
        <v>370</v>
      </c>
      <c r="H165" s="19">
        <f>SUM(H193+H215)</f>
        <v>772.412</v>
      </c>
      <c r="I165" s="19">
        <f>SUM(I193+I215)</f>
        <v>280</v>
      </c>
      <c r="J165" s="19">
        <f>SUM(J193+J215)</f>
        <v>0</v>
      </c>
      <c r="K165" s="19">
        <f aca="true" t="shared" si="88" ref="K165:P165">SUM(K193+K215)</f>
        <v>0</v>
      </c>
      <c r="L165" s="19">
        <f t="shared" si="88"/>
        <v>0</v>
      </c>
      <c r="M165" s="19">
        <f t="shared" si="88"/>
        <v>0</v>
      </c>
      <c r="N165" s="19">
        <f t="shared" si="88"/>
        <v>0</v>
      </c>
      <c r="O165" s="19">
        <f t="shared" si="88"/>
        <v>0</v>
      </c>
      <c r="P165" s="19">
        <f t="shared" si="88"/>
        <v>0</v>
      </c>
      <c r="Q165" s="16"/>
      <c r="R165" s="16"/>
    </row>
    <row r="166" spans="1:18" s="17" customFormat="1" ht="15.75">
      <c r="A166" s="64"/>
      <c r="B166" s="68"/>
      <c r="C166" s="21"/>
      <c r="D166" s="18" t="s">
        <v>16</v>
      </c>
      <c r="E166" s="19">
        <f t="shared" si="81"/>
        <v>1204.096</v>
      </c>
      <c r="F166" s="19">
        <v>0</v>
      </c>
      <c r="G166" s="19">
        <f>SUM(G194)</f>
        <v>350</v>
      </c>
      <c r="H166" s="19">
        <f>H194</f>
        <v>644.096</v>
      </c>
      <c r="I166" s="19">
        <f>I194</f>
        <v>210</v>
      </c>
      <c r="J166" s="19">
        <f>J194</f>
        <v>0</v>
      </c>
      <c r="K166" s="19">
        <f aca="true" t="shared" si="89" ref="K166:P166">K194</f>
        <v>0</v>
      </c>
      <c r="L166" s="19">
        <f t="shared" si="89"/>
        <v>0</v>
      </c>
      <c r="M166" s="19">
        <f t="shared" si="89"/>
        <v>0</v>
      </c>
      <c r="N166" s="19">
        <f t="shared" si="89"/>
        <v>0</v>
      </c>
      <c r="O166" s="19">
        <f t="shared" si="89"/>
        <v>0</v>
      </c>
      <c r="P166" s="19">
        <f t="shared" si="89"/>
        <v>0</v>
      </c>
      <c r="Q166" s="16"/>
      <c r="R166" s="16"/>
    </row>
    <row r="167" spans="1:18" s="17" customFormat="1" ht="15.75">
      <c r="A167" s="64"/>
      <c r="B167" s="68"/>
      <c r="C167" s="21"/>
      <c r="D167" s="18" t="s">
        <v>17</v>
      </c>
      <c r="E167" s="19">
        <f t="shared" si="81"/>
        <v>7247.42</v>
      </c>
      <c r="F167" s="19">
        <f>SUM(F195)</f>
        <v>3329.5</v>
      </c>
      <c r="G167" s="19">
        <f>SUM(G195)</f>
        <v>300</v>
      </c>
      <c r="H167" s="19">
        <f>SUM(H195)</f>
        <v>2817.92</v>
      </c>
      <c r="I167" s="19">
        <f>SUM(I195)</f>
        <v>800</v>
      </c>
      <c r="J167" s="19">
        <f>SUM(J195)</f>
        <v>0</v>
      </c>
      <c r="K167" s="19">
        <f aca="true" t="shared" si="90" ref="K167:P167">SUM(K195)</f>
        <v>0</v>
      </c>
      <c r="L167" s="19">
        <f t="shared" si="90"/>
        <v>0</v>
      </c>
      <c r="M167" s="19">
        <f t="shared" si="90"/>
        <v>0</v>
      </c>
      <c r="N167" s="19">
        <f t="shared" si="90"/>
        <v>0</v>
      </c>
      <c r="O167" s="19">
        <f t="shared" si="90"/>
        <v>0</v>
      </c>
      <c r="P167" s="19">
        <f t="shared" si="90"/>
        <v>0</v>
      </c>
      <c r="Q167" s="16"/>
      <c r="R167" s="16"/>
    </row>
    <row r="168" spans="1:18" s="17" customFormat="1" ht="15.75">
      <c r="A168" s="64"/>
      <c r="B168" s="68"/>
      <c r="C168" s="21"/>
      <c r="D168" s="18" t="s">
        <v>11</v>
      </c>
      <c r="E168" s="19">
        <f t="shared" si="81"/>
        <v>18054.884</v>
      </c>
      <c r="F168" s="19">
        <f>SUM(F196+F216)</f>
        <v>2442.7839999999997</v>
      </c>
      <c r="G168" s="19">
        <f>SUM(G196+G216)</f>
        <v>3045.1</v>
      </c>
      <c r="H168" s="19">
        <f>SUM(H196+H216)</f>
        <v>3609.9</v>
      </c>
      <c r="I168" s="19">
        <f>SUM(I196+I216)</f>
        <v>4742</v>
      </c>
      <c r="J168" s="19">
        <f>SUM(J196+J216)</f>
        <v>4215.1</v>
      </c>
      <c r="K168" s="19">
        <f aca="true" t="shared" si="91" ref="K168:P168">SUM(K196+K216)</f>
        <v>0</v>
      </c>
      <c r="L168" s="19">
        <f t="shared" si="91"/>
        <v>0</v>
      </c>
      <c r="M168" s="19">
        <f t="shared" si="91"/>
        <v>0</v>
      </c>
      <c r="N168" s="19">
        <f t="shared" si="91"/>
        <v>0</v>
      </c>
      <c r="O168" s="19">
        <f t="shared" si="91"/>
        <v>0</v>
      </c>
      <c r="P168" s="19">
        <f t="shared" si="91"/>
        <v>0</v>
      </c>
      <c r="Q168" s="16"/>
      <c r="R168" s="16"/>
    </row>
    <row r="169" spans="1:18" s="17" customFormat="1" ht="34.5" customHeight="1">
      <c r="A169" s="64"/>
      <c r="B169" s="68"/>
      <c r="C169" s="21" t="s">
        <v>7</v>
      </c>
      <c r="D169" s="18"/>
      <c r="E169" s="14">
        <f>SUM(F169:P169)</f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f>SUM(J197+J217)</f>
        <v>0</v>
      </c>
      <c r="K169" s="14">
        <f aca="true" t="shared" si="92" ref="K169:P169">SUM(K197+K217)</f>
        <v>0</v>
      </c>
      <c r="L169" s="14">
        <f t="shared" si="92"/>
        <v>0</v>
      </c>
      <c r="M169" s="14">
        <f t="shared" si="92"/>
        <v>0</v>
      </c>
      <c r="N169" s="14">
        <f t="shared" si="92"/>
        <v>0</v>
      </c>
      <c r="O169" s="14">
        <f t="shared" si="92"/>
        <v>0</v>
      </c>
      <c r="P169" s="14">
        <f t="shared" si="92"/>
        <v>0</v>
      </c>
      <c r="Q169" s="16"/>
      <c r="R169" s="16"/>
    </row>
    <row r="170" spans="1:18" s="17" customFormat="1" ht="15.75">
      <c r="A170" s="64"/>
      <c r="B170" s="68"/>
      <c r="C170" s="21" t="s">
        <v>3</v>
      </c>
      <c r="D170" s="18"/>
      <c r="E170" s="14">
        <f t="shared" si="81"/>
        <v>396035.11487</v>
      </c>
      <c r="F170" s="14">
        <f>SUM(F199+F219+F231+F240)</f>
        <v>23479.369</v>
      </c>
      <c r="G170" s="14">
        <f aca="true" t="shared" si="93" ref="G170:P170">SUM(G171:G178)</f>
        <v>11545.42625</v>
      </c>
      <c r="H170" s="14">
        <f t="shared" si="93"/>
        <v>13776.08937</v>
      </c>
      <c r="I170" s="14">
        <f t="shared" si="93"/>
        <v>24302.5801</v>
      </c>
      <c r="J170" s="14">
        <f>SUM(J171:J178)</f>
        <v>25422.471800000003</v>
      </c>
      <c r="K170" s="14">
        <f t="shared" si="93"/>
        <v>11540</v>
      </c>
      <c r="L170" s="14">
        <f t="shared" si="93"/>
        <v>11625</v>
      </c>
      <c r="M170" s="14">
        <f t="shared" si="93"/>
        <v>71850.71944</v>
      </c>
      <c r="N170" s="14">
        <f t="shared" si="93"/>
        <v>72502.01926999999</v>
      </c>
      <c r="O170" s="14">
        <f t="shared" si="93"/>
        <v>74457.84964</v>
      </c>
      <c r="P170" s="15">
        <f t="shared" si="93"/>
        <v>55533.590000000004</v>
      </c>
      <c r="Q170" s="16"/>
      <c r="R170" s="16"/>
    </row>
    <row r="171" spans="1:18" s="17" customFormat="1" ht="15.75">
      <c r="A171" s="64"/>
      <c r="B171" s="68"/>
      <c r="C171" s="21"/>
      <c r="D171" s="18" t="s">
        <v>12</v>
      </c>
      <c r="E171" s="19">
        <f t="shared" si="81"/>
        <v>12542.92927</v>
      </c>
      <c r="F171" s="19">
        <f>SUM(F200+F220+F232+F241)</f>
        <v>4090.06</v>
      </c>
      <c r="G171" s="19">
        <f>SUM(G200+G220+G232+G241)</f>
        <v>1104.6</v>
      </c>
      <c r="H171" s="19">
        <f>SUM(H200+H220+H232+H241)</f>
        <v>1557.20117</v>
      </c>
      <c r="I171" s="19">
        <f>SUM(I200+I220+I232+I241)</f>
        <v>715</v>
      </c>
      <c r="J171" s="19">
        <f>SUM(J200+J220+J232+J241)</f>
        <v>494.8781</v>
      </c>
      <c r="K171" s="19">
        <f aca="true" t="shared" si="94" ref="K171:P171">SUM(K200+K220+K232+K241)</f>
        <v>515</v>
      </c>
      <c r="L171" s="19">
        <f t="shared" si="94"/>
        <v>515</v>
      </c>
      <c r="M171" s="19">
        <f t="shared" si="94"/>
        <v>836.27</v>
      </c>
      <c r="N171" s="19">
        <f t="shared" si="94"/>
        <v>869.72</v>
      </c>
      <c r="O171" s="19">
        <f t="shared" si="94"/>
        <v>904.51</v>
      </c>
      <c r="P171" s="19">
        <f t="shared" si="94"/>
        <v>940.69</v>
      </c>
      <c r="Q171" s="16"/>
      <c r="R171" s="16"/>
    </row>
    <row r="172" spans="1:18" s="17" customFormat="1" ht="15.75">
      <c r="A172" s="64"/>
      <c r="B172" s="68"/>
      <c r="C172" s="21"/>
      <c r="D172" s="18" t="s">
        <v>14</v>
      </c>
      <c r="E172" s="19">
        <f t="shared" si="81"/>
        <v>58213.23035</v>
      </c>
      <c r="F172" s="19">
        <f>SUM(F201)</f>
        <v>75</v>
      </c>
      <c r="G172" s="19">
        <f>SUM(G201)</f>
        <v>320</v>
      </c>
      <c r="H172" s="19">
        <f>SUM(H201)</f>
        <v>1217.16</v>
      </c>
      <c r="I172" s="19">
        <f>SUM(I201)</f>
        <v>4583.17665</v>
      </c>
      <c r="J172" s="19">
        <f>SUM(J201)</f>
        <v>4417.8937</v>
      </c>
      <c r="K172" s="19">
        <f aca="true" t="shared" si="95" ref="K172:P172">SUM(K201)</f>
        <v>800</v>
      </c>
      <c r="L172" s="19">
        <f t="shared" si="95"/>
        <v>800</v>
      </c>
      <c r="M172" s="19">
        <f t="shared" si="95"/>
        <v>11500</v>
      </c>
      <c r="N172" s="19">
        <f t="shared" si="95"/>
        <v>11500</v>
      </c>
      <c r="O172" s="19">
        <f t="shared" si="95"/>
        <v>11500</v>
      </c>
      <c r="P172" s="19">
        <f t="shared" si="95"/>
        <v>11500</v>
      </c>
      <c r="Q172" s="16"/>
      <c r="R172" s="16"/>
    </row>
    <row r="173" spans="1:18" s="17" customFormat="1" ht="15.75">
      <c r="A173" s="64"/>
      <c r="B173" s="68"/>
      <c r="C173" s="21"/>
      <c r="D173" s="18" t="s">
        <v>9</v>
      </c>
      <c r="E173" s="19">
        <f t="shared" si="81"/>
        <v>69487.6449</v>
      </c>
      <c r="F173" s="19">
        <f>SUM(F202+F221+F233+F242)</f>
        <v>5304.659</v>
      </c>
      <c r="G173" s="19">
        <f>SUM(G202+G221+G233+G242)</f>
        <v>6672.72625</v>
      </c>
      <c r="H173" s="19">
        <f>SUM(H202+H221+H233+H242)</f>
        <v>4251.1562</v>
      </c>
      <c r="I173" s="19">
        <f>SUM(I202+I221+I233+I242)</f>
        <v>7354.40345</v>
      </c>
      <c r="J173" s="19">
        <f>SUM(J184+J202+J221+J233+J242)</f>
        <v>10701.000000000002</v>
      </c>
      <c r="K173" s="19">
        <f aca="true" t="shared" si="96" ref="K173:P173">SUM(K184+K202+K221+K233+K242)</f>
        <v>4815</v>
      </c>
      <c r="L173" s="19">
        <f t="shared" si="96"/>
        <v>4900</v>
      </c>
      <c r="M173" s="19">
        <f t="shared" si="96"/>
        <v>8244.91</v>
      </c>
      <c r="N173" s="19">
        <f t="shared" si="96"/>
        <v>6809.23</v>
      </c>
      <c r="O173" s="19">
        <f t="shared" si="96"/>
        <v>6264.5599999999995</v>
      </c>
      <c r="P173" s="19">
        <f t="shared" si="96"/>
        <v>4170</v>
      </c>
      <c r="Q173" s="16"/>
      <c r="R173" s="16"/>
    </row>
    <row r="174" spans="1:18" s="17" customFormat="1" ht="15.75">
      <c r="A174" s="64"/>
      <c r="B174" s="68"/>
      <c r="C174" s="21"/>
      <c r="D174" s="18" t="s">
        <v>10</v>
      </c>
      <c r="E174" s="19">
        <f t="shared" si="81"/>
        <v>18523.188000000002</v>
      </c>
      <c r="F174" s="19">
        <f>SUM(F203+F222)</f>
        <v>5130.6</v>
      </c>
      <c r="G174" s="19">
        <f>SUM(G203+G222)</f>
        <v>660</v>
      </c>
      <c r="H174" s="19">
        <f>SUM(H203+H222)</f>
        <v>982.588</v>
      </c>
      <c r="I174" s="19">
        <f>SUM(I203+I222)</f>
        <v>700</v>
      </c>
      <c r="J174" s="19">
        <f>SUM(J203+J222)</f>
        <v>700</v>
      </c>
      <c r="K174" s="19">
        <f aca="true" t="shared" si="97" ref="K174:P174">SUM(K203+K222)</f>
        <v>700</v>
      </c>
      <c r="L174" s="19">
        <f t="shared" si="97"/>
        <v>700</v>
      </c>
      <c r="M174" s="19">
        <f t="shared" si="97"/>
        <v>1950</v>
      </c>
      <c r="N174" s="19">
        <f t="shared" si="97"/>
        <v>1950</v>
      </c>
      <c r="O174" s="19">
        <f t="shared" si="97"/>
        <v>2350</v>
      </c>
      <c r="P174" s="19">
        <f t="shared" si="97"/>
        <v>2700</v>
      </c>
      <c r="Q174" s="16"/>
      <c r="R174" s="16"/>
    </row>
    <row r="175" spans="1:18" s="17" customFormat="1" ht="15.75">
      <c r="A175" s="64"/>
      <c r="B175" s="68"/>
      <c r="C175" s="21"/>
      <c r="D175" s="18" t="s">
        <v>16</v>
      </c>
      <c r="E175" s="19">
        <f t="shared" si="81"/>
        <v>3434.004</v>
      </c>
      <c r="F175" s="19">
        <f>SUM(F204)</f>
        <v>0</v>
      </c>
      <c r="G175" s="19">
        <f>SUM(G204+G223)</f>
        <v>558.1</v>
      </c>
      <c r="H175" s="19">
        <f>SUM(H204)</f>
        <v>635.904</v>
      </c>
      <c r="I175" s="19">
        <f>SUM(I204)</f>
        <v>200</v>
      </c>
      <c r="J175" s="19">
        <f>SUM(J204+J223)</f>
        <v>200</v>
      </c>
      <c r="K175" s="19">
        <f aca="true" t="shared" si="98" ref="K175:P175">SUM(K204+K223)</f>
        <v>0</v>
      </c>
      <c r="L175" s="19">
        <f t="shared" si="98"/>
        <v>0</v>
      </c>
      <c r="M175" s="19">
        <f t="shared" si="98"/>
        <v>480</v>
      </c>
      <c r="N175" s="19">
        <f t="shared" si="98"/>
        <v>480</v>
      </c>
      <c r="O175" s="19">
        <f t="shared" si="98"/>
        <v>430</v>
      </c>
      <c r="P175" s="19">
        <f t="shared" si="98"/>
        <v>450</v>
      </c>
      <c r="Q175" s="16"/>
      <c r="R175" s="16"/>
    </row>
    <row r="176" spans="1:18" s="17" customFormat="1" ht="15.75">
      <c r="A176" s="64"/>
      <c r="B176" s="68"/>
      <c r="C176" s="21"/>
      <c r="D176" s="18" t="s">
        <v>17</v>
      </c>
      <c r="E176" s="19">
        <f t="shared" si="81"/>
        <v>59897.08</v>
      </c>
      <c r="F176" s="19">
        <f>SUM(F205)</f>
        <v>3565</v>
      </c>
      <c r="G176" s="19">
        <f>SUM(G205)</f>
        <v>350</v>
      </c>
      <c r="H176" s="19">
        <f>SUM(H205)</f>
        <v>2782.08</v>
      </c>
      <c r="I176" s="19">
        <f>SUM(I205)</f>
        <v>7200</v>
      </c>
      <c r="J176" s="19">
        <f>SUM(J205)</f>
        <v>3000</v>
      </c>
      <c r="K176" s="19">
        <f aca="true" t="shared" si="99" ref="K176:P176">SUM(K205)</f>
        <v>2000</v>
      </c>
      <c r="L176" s="19">
        <f t="shared" si="99"/>
        <v>2000</v>
      </c>
      <c r="M176" s="19">
        <f t="shared" si="99"/>
        <v>9000</v>
      </c>
      <c r="N176" s="19">
        <f t="shared" si="99"/>
        <v>9500</v>
      </c>
      <c r="O176" s="19">
        <f t="shared" si="99"/>
        <v>10000</v>
      </c>
      <c r="P176" s="19">
        <f t="shared" si="99"/>
        <v>10500</v>
      </c>
      <c r="Q176" s="16"/>
      <c r="R176" s="16"/>
    </row>
    <row r="177" spans="1:18" s="17" customFormat="1" ht="15.75">
      <c r="A177" s="64"/>
      <c r="B177" s="68"/>
      <c r="C177" s="21"/>
      <c r="D177" s="18" t="s">
        <v>11</v>
      </c>
      <c r="E177" s="19">
        <f t="shared" si="81"/>
        <v>167237.03835</v>
      </c>
      <c r="F177" s="19">
        <f>SUM(F224+F206)</f>
        <v>4814.05</v>
      </c>
      <c r="G177" s="19">
        <f>SUM(G206+G224)</f>
        <v>1880</v>
      </c>
      <c r="H177" s="19">
        <f>SUM(H206+H224)</f>
        <v>2000</v>
      </c>
      <c r="I177" s="19">
        <f>SUM(I206+I224)</f>
        <v>3050</v>
      </c>
      <c r="J177" s="19">
        <f>SUM(J206+J224)</f>
        <v>5558.700000000001</v>
      </c>
      <c r="K177" s="19">
        <f aca="true" t="shared" si="100" ref="K177:P177">SUM(K206+K224)</f>
        <v>2210</v>
      </c>
      <c r="L177" s="19">
        <f t="shared" si="100"/>
        <v>2210</v>
      </c>
      <c r="M177" s="19">
        <f t="shared" si="100"/>
        <v>38839.53944</v>
      </c>
      <c r="N177" s="19">
        <f t="shared" si="100"/>
        <v>40393.06927</v>
      </c>
      <c r="O177" s="19">
        <f t="shared" si="100"/>
        <v>42008.77964</v>
      </c>
      <c r="P177" s="19">
        <f t="shared" si="100"/>
        <v>24272.9</v>
      </c>
      <c r="Q177" s="16"/>
      <c r="R177" s="16"/>
    </row>
    <row r="178" spans="1:18" s="17" customFormat="1" ht="15.75">
      <c r="A178" s="64"/>
      <c r="B178" s="68"/>
      <c r="C178" s="21"/>
      <c r="D178" s="18" t="s">
        <v>18</v>
      </c>
      <c r="E178" s="19">
        <f t="shared" si="81"/>
        <v>6700</v>
      </c>
      <c r="F178" s="19">
        <f>SUM(F225)</f>
        <v>500</v>
      </c>
      <c r="G178" s="19">
        <f>SUM(G225)</f>
        <v>0</v>
      </c>
      <c r="H178" s="19">
        <f>SUM(H225)</f>
        <v>350</v>
      </c>
      <c r="I178" s="19">
        <f>SUM(I225)</f>
        <v>500</v>
      </c>
      <c r="J178" s="19">
        <f>SUM(J225)</f>
        <v>350</v>
      </c>
      <c r="K178" s="19">
        <f aca="true" t="shared" si="101" ref="K178:P178">SUM(K225)</f>
        <v>500</v>
      </c>
      <c r="L178" s="19">
        <f t="shared" si="101"/>
        <v>500</v>
      </c>
      <c r="M178" s="19">
        <f t="shared" si="101"/>
        <v>1000</v>
      </c>
      <c r="N178" s="19">
        <f t="shared" si="101"/>
        <v>1000</v>
      </c>
      <c r="O178" s="19">
        <f t="shared" si="101"/>
        <v>1000</v>
      </c>
      <c r="P178" s="19">
        <f t="shared" si="101"/>
        <v>1000</v>
      </c>
      <c r="Q178" s="16"/>
      <c r="R178" s="16"/>
    </row>
    <row r="179" spans="1:18" s="17" customFormat="1" ht="15.75">
      <c r="A179" s="64"/>
      <c r="B179" s="68"/>
      <c r="C179" s="21" t="s">
        <v>4</v>
      </c>
      <c r="D179" s="18"/>
      <c r="E179" s="14">
        <f t="shared" si="81"/>
        <v>3820.0866200000005</v>
      </c>
      <c r="F179" s="14">
        <f>SUM(F207+F226+F234+F243)</f>
        <v>0</v>
      </c>
      <c r="G179" s="14">
        <f>G207</f>
        <v>287.73</v>
      </c>
      <c r="H179" s="14">
        <f>H207</f>
        <v>2972.6710000000003</v>
      </c>
      <c r="I179" s="14">
        <f>I207</f>
        <v>99.5014</v>
      </c>
      <c r="J179" s="14">
        <f>J185+J207+J226+J234+J243</f>
        <v>249.6579</v>
      </c>
      <c r="K179" s="14">
        <f aca="true" t="shared" si="102" ref="K179:P179">K185+K207+K226+K234+K243</f>
        <v>105.26316</v>
      </c>
      <c r="L179" s="14">
        <f t="shared" si="102"/>
        <v>105.26316</v>
      </c>
      <c r="M179" s="14">
        <f t="shared" si="102"/>
        <v>0</v>
      </c>
      <c r="N179" s="14">
        <f t="shared" si="102"/>
        <v>0</v>
      </c>
      <c r="O179" s="14">
        <f t="shared" si="102"/>
        <v>0</v>
      </c>
      <c r="P179" s="14">
        <f t="shared" si="102"/>
        <v>0</v>
      </c>
      <c r="Q179" s="16"/>
      <c r="R179" s="16"/>
    </row>
    <row r="180" spans="1:18" s="17" customFormat="1" ht="30" customHeight="1">
      <c r="A180" s="65"/>
      <c r="B180" s="69"/>
      <c r="C180" s="21" t="s">
        <v>47</v>
      </c>
      <c r="D180" s="18"/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f>J186+J210+J227+J235+J244</f>
        <v>0</v>
      </c>
      <c r="K180" s="19">
        <f aca="true" t="shared" si="103" ref="K180:P180">K186+K210+K227+K235+K244</f>
        <v>0</v>
      </c>
      <c r="L180" s="19">
        <f t="shared" si="103"/>
        <v>0</v>
      </c>
      <c r="M180" s="19">
        <f t="shared" si="103"/>
        <v>0</v>
      </c>
      <c r="N180" s="19">
        <f t="shared" si="103"/>
        <v>0</v>
      </c>
      <c r="O180" s="19">
        <f t="shared" si="103"/>
        <v>0</v>
      </c>
      <c r="P180" s="19">
        <f t="shared" si="103"/>
        <v>0</v>
      </c>
      <c r="Q180" s="16"/>
      <c r="R180" s="16"/>
    </row>
    <row r="181" spans="1:18" s="17" customFormat="1" ht="15.75">
      <c r="A181" s="51" t="s">
        <v>34</v>
      </c>
      <c r="B181" s="48" t="s">
        <v>130</v>
      </c>
      <c r="C181" s="21" t="s">
        <v>6</v>
      </c>
      <c r="D181" s="11"/>
      <c r="E181" s="19">
        <f>SUM(F181:K181)</f>
        <v>0</v>
      </c>
      <c r="F181" s="19">
        <f>SUM(F183+F184+F185)</f>
        <v>0</v>
      </c>
      <c r="G181" s="19">
        <v>0</v>
      </c>
      <c r="H181" s="19">
        <v>0</v>
      </c>
      <c r="I181" s="19">
        <v>0</v>
      </c>
      <c r="J181" s="19">
        <f>J182</f>
        <v>0</v>
      </c>
      <c r="K181" s="19">
        <f aca="true" t="shared" si="104" ref="K181:P181">K182</f>
        <v>0</v>
      </c>
      <c r="L181" s="19">
        <f t="shared" si="104"/>
        <v>0</v>
      </c>
      <c r="M181" s="19">
        <f t="shared" si="104"/>
        <v>0</v>
      </c>
      <c r="N181" s="19">
        <f t="shared" si="104"/>
        <v>0</v>
      </c>
      <c r="O181" s="19">
        <f t="shared" si="104"/>
        <v>0</v>
      </c>
      <c r="P181" s="19">
        <f t="shared" si="104"/>
        <v>0</v>
      </c>
      <c r="Q181" s="16"/>
      <c r="R181" s="16"/>
    </row>
    <row r="182" spans="1:18" s="17" customFormat="1" ht="31.5">
      <c r="A182" s="51"/>
      <c r="B182" s="49"/>
      <c r="C182" s="21" t="s">
        <v>49</v>
      </c>
      <c r="D182" s="11"/>
      <c r="E182" s="19">
        <f>SUM(F182:K182)</f>
        <v>0</v>
      </c>
      <c r="F182" s="19">
        <f>SUM(F184)</f>
        <v>0</v>
      </c>
      <c r="G182" s="19">
        <f>SUM(G184)</f>
        <v>0</v>
      </c>
      <c r="H182" s="19">
        <f>SUM(H184)</f>
        <v>0</v>
      </c>
      <c r="I182" s="19">
        <f>SUM(I184)</f>
        <v>0</v>
      </c>
      <c r="J182" s="19">
        <f>SUM(J183:J186)</f>
        <v>0</v>
      </c>
      <c r="K182" s="19">
        <f aca="true" t="shared" si="105" ref="K182:P182">SUM(K183:K186)</f>
        <v>0</v>
      </c>
      <c r="L182" s="19">
        <f t="shared" si="105"/>
        <v>0</v>
      </c>
      <c r="M182" s="19">
        <f t="shared" si="105"/>
        <v>0</v>
      </c>
      <c r="N182" s="19">
        <f t="shared" si="105"/>
        <v>0</v>
      </c>
      <c r="O182" s="19">
        <f t="shared" si="105"/>
        <v>0</v>
      </c>
      <c r="P182" s="19">
        <f t="shared" si="105"/>
        <v>0</v>
      </c>
      <c r="Q182" s="16"/>
      <c r="R182" s="16"/>
    </row>
    <row r="183" spans="1:18" s="17" customFormat="1" ht="15.75">
      <c r="A183" s="51"/>
      <c r="B183" s="49"/>
      <c r="C183" s="23" t="s">
        <v>2</v>
      </c>
      <c r="D183" s="18"/>
      <c r="E183" s="19">
        <f>SUM(F183:K183)</f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20">
        <v>0</v>
      </c>
      <c r="Q183" s="16"/>
      <c r="R183" s="16"/>
    </row>
    <row r="184" spans="1:18" s="17" customFormat="1" ht="15.75">
      <c r="A184" s="51"/>
      <c r="B184" s="49"/>
      <c r="C184" s="21" t="s">
        <v>3</v>
      </c>
      <c r="D184" s="18"/>
      <c r="E184" s="19">
        <f>SUM(F184:K184)</f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20">
        <v>0</v>
      </c>
      <c r="Q184" s="16"/>
      <c r="R184" s="16"/>
    </row>
    <row r="185" spans="1:18" s="17" customFormat="1" ht="15.75">
      <c r="A185" s="51"/>
      <c r="B185" s="49"/>
      <c r="C185" s="21" t="s">
        <v>4</v>
      </c>
      <c r="D185" s="18"/>
      <c r="E185" s="19">
        <f>SUM(F185:K185)</f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20">
        <v>0</v>
      </c>
      <c r="Q185" s="16"/>
      <c r="R185" s="16"/>
    </row>
    <row r="186" spans="1:18" s="17" customFormat="1" ht="31.5">
      <c r="A186" s="51"/>
      <c r="B186" s="50"/>
      <c r="C186" s="21" t="s">
        <v>47</v>
      </c>
      <c r="D186" s="18"/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20">
        <v>0</v>
      </c>
      <c r="Q186" s="16"/>
      <c r="R186" s="16"/>
    </row>
    <row r="187" spans="1:18" s="17" customFormat="1" ht="15.75">
      <c r="A187" s="51" t="s">
        <v>35</v>
      </c>
      <c r="B187" s="42" t="s">
        <v>113</v>
      </c>
      <c r="C187" s="21" t="s">
        <v>6</v>
      </c>
      <c r="D187" s="11"/>
      <c r="E187" s="14">
        <f aca="true" t="shared" si="106" ref="E187:E209">SUM(F187:P187)</f>
        <v>380025.19047000003</v>
      </c>
      <c r="F187" s="14">
        <f>SUM(F189+F199)</f>
        <v>41546.632</v>
      </c>
      <c r="G187" s="14">
        <f>SUM(G189+G199+G207)</f>
        <v>28929.184250000002</v>
      </c>
      <c r="H187" s="14">
        <f>SUM(H189+H199+H207)</f>
        <v>40750.07737</v>
      </c>
      <c r="I187" s="14">
        <f>SUM(I189+I199)</f>
        <v>26226.213649999998</v>
      </c>
      <c r="J187" s="14">
        <f>SUM(J188+J197)</f>
        <v>19956.155199999997</v>
      </c>
      <c r="K187" s="14">
        <f aca="true" t="shared" si="107" ref="K187:P187">SUM(K188+K197)</f>
        <v>7385.26316</v>
      </c>
      <c r="L187" s="14">
        <f t="shared" si="107"/>
        <v>6987.26316</v>
      </c>
      <c r="M187" s="14">
        <f t="shared" si="107"/>
        <v>55239.907680000004</v>
      </c>
      <c r="N187" s="14">
        <f t="shared" si="107"/>
        <v>56166.36</v>
      </c>
      <c r="O187" s="14">
        <f t="shared" si="107"/>
        <v>57682.543999999994</v>
      </c>
      <c r="P187" s="14">
        <f t="shared" si="107"/>
        <v>39155.590000000004</v>
      </c>
      <c r="Q187" s="16"/>
      <c r="R187" s="16"/>
    </row>
    <row r="188" spans="1:18" s="17" customFormat="1" ht="31.5">
      <c r="A188" s="51"/>
      <c r="B188" s="42"/>
      <c r="C188" s="21" t="s">
        <v>48</v>
      </c>
      <c r="D188" s="11"/>
      <c r="E188" s="14">
        <f t="shared" si="106"/>
        <v>380124.69187000004</v>
      </c>
      <c r="F188" s="14">
        <f>SUM(F189+F199)</f>
        <v>41546.632</v>
      </c>
      <c r="G188" s="14">
        <f>SUM(G189+G199+G207)</f>
        <v>28929.184250000002</v>
      </c>
      <c r="H188" s="14">
        <f>SUM(H189+H199+H207)</f>
        <v>40750.07737</v>
      </c>
      <c r="I188" s="14">
        <f>SUM(I189+I199+I207)</f>
        <v>26325.71505</v>
      </c>
      <c r="J188" s="14">
        <f>SUM(J189+J199+J207+J210)</f>
        <v>19956.155199999997</v>
      </c>
      <c r="K188" s="14">
        <f aca="true" t="shared" si="108" ref="K188:P188">SUM(K189+K199+K207+K210)</f>
        <v>7385.26316</v>
      </c>
      <c r="L188" s="14">
        <f t="shared" si="108"/>
        <v>6987.26316</v>
      </c>
      <c r="M188" s="14">
        <f t="shared" si="108"/>
        <v>55239.907680000004</v>
      </c>
      <c r="N188" s="14">
        <f t="shared" si="108"/>
        <v>56166.36</v>
      </c>
      <c r="O188" s="14">
        <f t="shared" si="108"/>
        <v>57682.543999999994</v>
      </c>
      <c r="P188" s="14">
        <f t="shared" si="108"/>
        <v>39155.590000000004</v>
      </c>
      <c r="Q188" s="16"/>
      <c r="R188" s="16"/>
    </row>
    <row r="189" spans="1:18" s="17" customFormat="1" ht="15.75">
      <c r="A189" s="51"/>
      <c r="B189" s="42"/>
      <c r="C189" s="23" t="s">
        <v>2</v>
      </c>
      <c r="D189" s="11"/>
      <c r="E189" s="14">
        <f t="shared" si="106"/>
        <v>83841.12200000002</v>
      </c>
      <c r="F189" s="14">
        <f>SUM(F190:F196)</f>
        <v>27204.571999999996</v>
      </c>
      <c r="G189" s="14">
        <f>SUM(G190:G196)</f>
        <v>19599.5</v>
      </c>
      <c r="H189" s="14">
        <f>SUM(H190:H196)</f>
        <v>28751.4</v>
      </c>
      <c r="I189" s="14">
        <f>SUM(I190:I196)</f>
        <v>6629.35</v>
      </c>
      <c r="J189" s="14">
        <f>SUM(J190:J196)</f>
        <v>1656.3</v>
      </c>
      <c r="K189" s="14">
        <f aca="true" t="shared" si="109" ref="K189:P189">SUM(K190:K196)</f>
        <v>0</v>
      </c>
      <c r="L189" s="14">
        <f t="shared" si="109"/>
        <v>0</v>
      </c>
      <c r="M189" s="14">
        <f t="shared" si="109"/>
        <v>0</v>
      </c>
      <c r="N189" s="14">
        <f t="shared" si="109"/>
        <v>0</v>
      </c>
      <c r="O189" s="14">
        <f t="shared" si="109"/>
        <v>0</v>
      </c>
      <c r="P189" s="14">
        <f t="shared" si="109"/>
        <v>0</v>
      </c>
      <c r="Q189" s="16"/>
      <c r="R189" s="16"/>
    </row>
    <row r="190" spans="1:18" s="17" customFormat="1" ht="15.75">
      <c r="A190" s="51"/>
      <c r="B190" s="42"/>
      <c r="C190" s="21"/>
      <c r="D190" s="11">
        <v>813</v>
      </c>
      <c r="E190" s="19">
        <f t="shared" si="106"/>
        <v>62997.5</v>
      </c>
      <c r="F190" s="19">
        <v>18002.1</v>
      </c>
      <c r="G190" s="19">
        <v>17259.6</v>
      </c>
      <c r="H190" s="19">
        <f>5482+16249.5</f>
        <v>21731.5</v>
      </c>
      <c r="I190" s="19">
        <v>4348</v>
      </c>
      <c r="J190" s="19">
        <v>1656.3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20">
        <v>0</v>
      </c>
      <c r="Q190" s="16"/>
      <c r="R190" s="16"/>
    </row>
    <row r="191" spans="1:18" s="17" customFormat="1" ht="15.75">
      <c r="A191" s="51"/>
      <c r="B191" s="42"/>
      <c r="C191" s="21"/>
      <c r="D191" s="11">
        <v>814</v>
      </c>
      <c r="E191" s="19">
        <f t="shared" si="106"/>
        <v>3153.74</v>
      </c>
      <c r="F191" s="19">
        <v>1239.6</v>
      </c>
      <c r="G191" s="19">
        <v>300</v>
      </c>
      <c r="H191" s="19">
        <v>1232.84</v>
      </c>
      <c r="I191" s="19">
        <v>381.3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20">
        <v>0</v>
      </c>
      <c r="Q191" s="16"/>
      <c r="R191" s="16"/>
    </row>
    <row r="192" spans="1:18" s="17" customFormat="1" ht="15.75">
      <c r="A192" s="51"/>
      <c r="B192" s="42"/>
      <c r="C192" s="21"/>
      <c r="D192" s="11">
        <v>815</v>
      </c>
      <c r="E192" s="19">
        <f t="shared" si="106"/>
        <v>5340.8820000000005</v>
      </c>
      <c r="F192" s="19">
        <v>2508.3</v>
      </c>
      <c r="G192" s="19">
        <v>1019.9</v>
      </c>
      <c r="H192" s="19">
        <v>1552.632</v>
      </c>
      <c r="I192" s="19">
        <v>260.05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20">
        <v>0</v>
      </c>
      <c r="Q192" s="16"/>
      <c r="R192" s="16"/>
    </row>
    <row r="193" spans="1:18" s="17" customFormat="1" ht="15.75">
      <c r="A193" s="51"/>
      <c r="B193" s="42"/>
      <c r="C193" s="21"/>
      <c r="D193" s="11">
        <v>816</v>
      </c>
      <c r="E193" s="19">
        <f t="shared" si="106"/>
        <v>1889.412</v>
      </c>
      <c r="F193" s="19">
        <v>467</v>
      </c>
      <c r="G193" s="19">
        <v>370</v>
      </c>
      <c r="H193" s="19">
        <v>772.412</v>
      </c>
      <c r="I193" s="19">
        <v>280</v>
      </c>
      <c r="J193" s="19">
        <v>0</v>
      </c>
      <c r="K193" s="19">
        <v>0</v>
      </c>
      <c r="L193" s="19">
        <f>SUM(L204)</f>
        <v>0</v>
      </c>
      <c r="M193" s="19">
        <v>0</v>
      </c>
      <c r="N193" s="19">
        <v>0</v>
      </c>
      <c r="O193" s="19">
        <v>0</v>
      </c>
      <c r="P193" s="20">
        <v>0</v>
      </c>
      <c r="Q193" s="16"/>
      <c r="R193" s="16"/>
    </row>
    <row r="194" spans="1:18" s="17" customFormat="1" ht="15.75">
      <c r="A194" s="51"/>
      <c r="B194" s="42"/>
      <c r="C194" s="21"/>
      <c r="D194" s="11">
        <v>829</v>
      </c>
      <c r="E194" s="19">
        <f t="shared" si="106"/>
        <v>1204.096</v>
      </c>
      <c r="F194" s="19">
        <v>0</v>
      </c>
      <c r="G194" s="19">
        <v>350</v>
      </c>
      <c r="H194" s="19">
        <v>644.096</v>
      </c>
      <c r="I194" s="19">
        <v>210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20">
        <v>0</v>
      </c>
      <c r="Q194" s="16"/>
      <c r="R194" s="16"/>
    </row>
    <row r="195" spans="1:18" s="17" customFormat="1" ht="15.75">
      <c r="A195" s="51"/>
      <c r="B195" s="42"/>
      <c r="C195" s="21"/>
      <c r="D195" s="11">
        <v>833</v>
      </c>
      <c r="E195" s="19">
        <f t="shared" si="106"/>
        <v>7247.42</v>
      </c>
      <c r="F195" s="19">
        <v>3329.5</v>
      </c>
      <c r="G195" s="19">
        <v>300</v>
      </c>
      <c r="H195" s="19">
        <v>2817.92</v>
      </c>
      <c r="I195" s="19">
        <v>800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20">
        <v>0</v>
      </c>
      <c r="Q195" s="16"/>
      <c r="R195" s="16"/>
    </row>
    <row r="196" spans="1:18" s="17" customFormat="1" ht="15.75">
      <c r="A196" s="51"/>
      <c r="B196" s="42"/>
      <c r="C196" s="21"/>
      <c r="D196" s="11">
        <v>847</v>
      </c>
      <c r="E196" s="19">
        <f t="shared" si="106"/>
        <v>2008.072</v>
      </c>
      <c r="F196" s="19">
        <v>1658.072</v>
      </c>
      <c r="G196" s="19">
        <v>0</v>
      </c>
      <c r="H196" s="19">
        <v>0</v>
      </c>
      <c r="I196" s="19">
        <v>350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20">
        <v>0</v>
      </c>
      <c r="Q196" s="16"/>
      <c r="R196" s="16"/>
    </row>
    <row r="197" spans="1:18" s="17" customFormat="1" ht="34.5" customHeight="1">
      <c r="A197" s="51"/>
      <c r="B197" s="42"/>
      <c r="C197" s="21" t="s">
        <v>7</v>
      </c>
      <c r="D197" s="18"/>
      <c r="E197" s="14">
        <f>SUM(F197:P197)</f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f>SUM(J198)</f>
        <v>0</v>
      </c>
      <c r="K197" s="14">
        <f aca="true" t="shared" si="110" ref="K197:P197">SUM(K198)</f>
        <v>0</v>
      </c>
      <c r="L197" s="14">
        <f t="shared" si="110"/>
        <v>0</v>
      </c>
      <c r="M197" s="14">
        <f t="shared" si="110"/>
        <v>0</v>
      </c>
      <c r="N197" s="14">
        <f t="shared" si="110"/>
        <v>0</v>
      </c>
      <c r="O197" s="14">
        <f t="shared" si="110"/>
        <v>0</v>
      </c>
      <c r="P197" s="14">
        <f t="shared" si="110"/>
        <v>0</v>
      </c>
      <c r="Q197" s="16"/>
      <c r="R197" s="16"/>
    </row>
    <row r="198" spans="1:18" s="17" customFormat="1" ht="34.5" customHeight="1">
      <c r="A198" s="51"/>
      <c r="B198" s="42"/>
      <c r="C198" s="21"/>
      <c r="D198" s="18" t="s">
        <v>12</v>
      </c>
      <c r="E198" s="19">
        <f>SUM(F198:P198)</f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20">
        <v>0</v>
      </c>
      <c r="Q198" s="16"/>
      <c r="R198" s="16"/>
    </row>
    <row r="199" spans="1:18" s="17" customFormat="1" ht="15.75">
      <c r="A199" s="51"/>
      <c r="B199" s="42"/>
      <c r="C199" s="21" t="s">
        <v>3</v>
      </c>
      <c r="D199" s="18"/>
      <c r="E199" s="14">
        <f t="shared" si="106"/>
        <v>292463.48325</v>
      </c>
      <c r="F199" s="14">
        <f>SUM(F200:F206)</f>
        <v>14342.06</v>
      </c>
      <c r="G199" s="14">
        <f>SUM(G200:G206)</f>
        <v>9041.95425</v>
      </c>
      <c r="H199" s="14">
        <f>SUM(H200:H206)</f>
        <v>9026.00637</v>
      </c>
      <c r="I199" s="14">
        <f>SUM(I200:I206)</f>
        <v>19596.86365</v>
      </c>
      <c r="J199" s="14">
        <f>SUM(J200:J206)</f>
        <v>18050.1973</v>
      </c>
      <c r="K199" s="14">
        <f aca="true" t="shared" si="111" ref="K199:P199">SUM(K200:K206)</f>
        <v>7280</v>
      </c>
      <c r="L199" s="14">
        <f t="shared" si="111"/>
        <v>6882</v>
      </c>
      <c r="M199" s="14">
        <f t="shared" si="111"/>
        <v>55239.907680000004</v>
      </c>
      <c r="N199" s="14">
        <f t="shared" si="111"/>
        <v>56166.36</v>
      </c>
      <c r="O199" s="14">
        <f t="shared" si="111"/>
        <v>57682.543999999994</v>
      </c>
      <c r="P199" s="14">
        <f t="shared" si="111"/>
        <v>39155.590000000004</v>
      </c>
      <c r="Q199" s="16"/>
      <c r="R199" s="16"/>
    </row>
    <row r="200" spans="1:18" s="17" customFormat="1" ht="15.75">
      <c r="A200" s="51"/>
      <c r="B200" s="42"/>
      <c r="C200" s="21"/>
      <c r="D200" s="18" t="s">
        <v>12</v>
      </c>
      <c r="E200" s="19">
        <f t="shared" si="106"/>
        <v>11248.45527</v>
      </c>
      <c r="F200" s="19">
        <v>3127.06</v>
      </c>
      <c r="G200" s="19">
        <v>1104.6</v>
      </c>
      <c r="H200" s="19">
        <f>1143.766+331.474+100-331.474-18.03883</f>
        <v>1225.7271700000001</v>
      </c>
      <c r="I200" s="19">
        <v>715</v>
      </c>
      <c r="J200" s="19">
        <v>494.8781</v>
      </c>
      <c r="K200" s="19">
        <v>515</v>
      </c>
      <c r="L200" s="19">
        <v>515</v>
      </c>
      <c r="M200" s="19">
        <v>836.27</v>
      </c>
      <c r="N200" s="19">
        <v>869.72</v>
      </c>
      <c r="O200" s="19">
        <v>904.51</v>
      </c>
      <c r="P200" s="20">
        <v>940.69</v>
      </c>
      <c r="Q200" s="16"/>
      <c r="R200" s="16"/>
    </row>
    <row r="201" spans="1:18" s="17" customFormat="1" ht="15.75">
      <c r="A201" s="51"/>
      <c r="B201" s="42"/>
      <c r="C201" s="21"/>
      <c r="D201" s="18" t="s">
        <v>14</v>
      </c>
      <c r="E201" s="19">
        <f t="shared" si="106"/>
        <v>58213.23035</v>
      </c>
      <c r="F201" s="19">
        <v>75</v>
      </c>
      <c r="G201" s="19">
        <v>320</v>
      </c>
      <c r="H201" s="19">
        <v>1217.16</v>
      </c>
      <c r="I201" s="19">
        <v>4583.17665</v>
      </c>
      <c r="J201" s="19">
        <v>4417.8937</v>
      </c>
      <c r="K201" s="19">
        <v>800</v>
      </c>
      <c r="L201" s="19">
        <v>800</v>
      </c>
      <c r="M201" s="19">
        <v>11500</v>
      </c>
      <c r="N201" s="19">
        <v>11500</v>
      </c>
      <c r="O201" s="19">
        <v>11500</v>
      </c>
      <c r="P201" s="20">
        <v>11500</v>
      </c>
      <c r="Q201" s="16"/>
      <c r="R201" s="16"/>
    </row>
    <row r="202" spans="1:18" s="17" customFormat="1" ht="15.75">
      <c r="A202" s="51"/>
      <c r="B202" s="42"/>
      <c r="C202" s="21"/>
      <c r="D202" s="18" t="s">
        <v>9</v>
      </c>
      <c r="E202" s="19">
        <f t="shared" si="106"/>
        <v>46187.95395</v>
      </c>
      <c r="F202" s="19">
        <v>2813</v>
      </c>
      <c r="G202" s="19">
        <v>5029.75425</v>
      </c>
      <c r="H202" s="19">
        <v>2402.5472</v>
      </c>
      <c r="I202" s="19">
        <v>5813.687</v>
      </c>
      <c r="J202" s="19">
        <v>8216.8255</v>
      </c>
      <c r="K202" s="19">
        <v>3655</v>
      </c>
      <c r="L202" s="19">
        <v>3167</v>
      </c>
      <c r="M202" s="19">
        <v>4870.35</v>
      </c>
      <c r="N202" s="19">
        <v>3965.23</v>
      </c>
      <c r="O202" s="19">
        <v>3654.56</v>
      </c>
      <c r="P202" s="20">
        <v>2600</v>
      </c>
      <c r="Q202" s="16"/>
      <c r="R202" s="16"/>
    </row>
    <row r="203" spans="1:18" s="17" customFormat="1" ht="15.75">
      <c r="A203" s="51"/>
      <c r="B203" s="42"/>
      <c r="C203" s="21"/>
      <c r="D203" s="18" t="s">
        <v>10</v>
      </c>
      <c r="E203" s="19">
        <f t="shared" si="106"/>
        <v>10317.088</v>
      </c>
      <c r="F203" s="19">
        <f>200+1700</f>
        <v>1900</v>
      </c>
      <c r="G203" s="19">
        <v>379.5</v>
      </c>
      <c r="H203" s="19">
        <v>762.588</v>
      </c>
      <c r="I203" s="19">
        <v>535</v>
      </c>
      <c r="J203" s="19">
        <v>430</v>
      </c>
      <c r="K203" s="19">
        <v>310</v>
      </c>
      <c r="L203" s="19">
        <v>400</v>
      </c>
      <c r="M203" s="19">
        <v>1100</v>
      </c>
      <c r="N203" s="19">
        <v>1300</v>
      </c>
      <c r="O203" s="19">
        <v>1500</v>
      </c>
      <c r="P203" s="20">
        <v>1700</v>
      </c>
      <c r="Q203" s="16"/>
      <c r="R203" s="16"/>
    </row>
    <row r="204" spans="1:18" s="17" customFormat="1" ht="15.75">
      <c r="A204" s="51"/>
      <c r="B204" s="42"/>
      <c r="C204" s="21"/>
      <c r="D204" s="18" t="s">
        <v>16</v>
      </c>
      <c r="E204" s="19">
        <f t="shared" si="106"/>
        <v>3434.004</v>
      </c>
      <c r="F204" s="19">
        <v>0</v>
      </c>
      <c r="G204" s="19">
        <v>558.1</v>
      </c>
      <c r="H204" s="19">
        <v>635.904</v>
      </c>
      <c r="I204" s="19">
        <v>200</v>
      </c>
      <c r="J204" s="19">
        <v>200</v>
      </c>
      <c r="K204" s="19">
        <v>0</v>
      </c>
      <c r="L204" s="19">
        <v>0</v>
      </c>
      <c r="M204" s="19">
        <v>480</v>
      </c>
      <c r="N204" s="19">
        <v>480</v>
      </c>
      <c r="O204" s="19">
        <v>430</v>
      </c>
      <c r="P204" s="20">
        <v>450</v>
      </c>
      <c r="Q204" s="16"/>
      <c r="R204" s="16"/>
    </row>
    <row r="205" spans="1:18" s="17" customFormat="1" ht="15.75">
      <c r="A205" s="51"/>
      <c r="B205" s="42"/>
      <c r="C205" s="21"/>
      <c r="D205" s="18" t="s">
        <v>17</v>
      </c>
      <c r="E205" s="19">
        <f t="shared" si="106"/>
        <v>59897.08</v>
      </c>
      <c r="F205" s="19">
        <v>3565</v>
      </c>
      <c r="G205" s="19">
        <v>350</v>
      </c>
      <c r="H205" s="19">
        <v>2782.08</v>
      </c>
      <c r="I205" s="19">
        <v>7200</v>
      </c>
      <c r="J205" s="19">
        <v>3000</v>
      </c>
      <c r="K205" s="19">
        <v>2000</v>
      </c>
      <c r="L205" s="19">
        <v>2000</v>
      </c>
      <c r="M205" s="19">
        <v>9000</v>
      </c>
      <c r="N205" s="19">
        <v>9500</v>
      </c>
      <c r="O205" s="19">
        <v>10000</v>
      </c>
      <c r="P205" s="20">
        <v>10500</v>
      </c>
      <c r="Q205" s="16"/>
      <c r="R205" s="16"/>
    </row>
    <row r="206" spans="1:18" s="17" customFormat="1" ht="15.75">
      <c r="A206" s="51"/>
      <c r="B206" s="42"/>
      <c r="C206" s="21"/>
      <c r="D206" s="18" t="s">
        <v>11</v>
      </c>
      <c r="E206" s="19">
        <f t="shared" si="106"/>
        <v>103165.67168</v>
      </c>
      <c r="F206" s="19">
        <v>2862</v>
      </c>
      <c r="G206" s="19">
        <v>1300</v>
      </c>
      <c r="H206" s="19">
        <v>0</v>
      </c>
      <c r="I206" s="19">
        <v>550</v>
      </c>
      <c r="J206" s="19">
        <v>1290.6</v>
      </c>
      <c r="K206" s="19">
        <v>0</v>
      </c>
      <c r="L206" s="19">
        <v>0</v>
      </c>
      <c r="M206" s="19">
        <v>27453.28768</v>
      </c>
      <c r="N206" s="19">
        <v>28551.41</v>
      </c>
      <c r="O206" s="19">
        <v>29693.474</v>
      </c>
      <c r="P206" s="20">
        <v>11464.9</v>
      </c>
      <c r="Q206" s="16"/>
      <c r="R206" s="16"/>
    </row>
    <row r="207" spans="1:18" s="17" customFormat="1" ht="15.75">
      <c r="A207" s="51"/>
      <c r="B207" s="42"/>
      <c r="C207" s="21" t="s">
        <v>4</v>
      </c>
      <c r="D207" s="18"/>
      <c r="E207" s="14">
        <f t="shared" si="106"/>
        <v>3820.0866200000005</v>
      </c>
      <c r="F207" s="14">
        <v>0</v>
      </c>
      <c r="G207" s="14">
        <v>287.73</v>
      </c>
      <c r="H207" s="14">
        <f>773.671+2199</f>
        <v>2972.6710000000003</v>
      </c>
      <c r="I207" s="14">
        <v>99.5014</v>
      </c>
      <c r="J207" s="14">
        <f>SUM(J208:J209)</f>
        <v>249.6579</v>
      </c>
      <c r="K207" s="14">
        <f aca="true" t="shared" si="112" ref="K207:P207">SUM(K208:K209)</f>
        <v>105.26316</v>
      </c>
      <c r="L207" s="14">
        <f t="shared" si="112"/>
        <v>105.26316</v>
      </c>
      <c r="M207" s="14">
        <f t="shared" si="112"/>
        <v>0</v>
      </c>
      <c r="N207" s="14">
        <f t="shared" si="112"/>
        <v>0</v>
      </c>
      <c r="O207" s="14">
        <f t="shared" si="112"/>
        <v>0</v>
      </c>
      <c r="P207" s="14">
        <f t="shared" si="112"/>
        <v>0</v>
      </c>
      <c r="Q207" s="16"/>
      <c r="R207" s="16"/>
    </row>
    <row r="208" spans="1:18" s="17" customFormat="1" ht="15.75">
      <c r="A208" s="51"/>
      <c r="B208" s="42"/>
      <c r="C208" s="21"/>
      <c r="D208" s="18" t="s">
        <v>12</v>
      </c>
      <c r="E208" s="14">
        <f t="shared" si="106"/>
        <v>3451.66556</v>
      </c>
      <c r="F208" s="14">
        <v>0</v>
      </c>
      <c r="G208" s="19">
        <v>287.73</v>
      </c>
      <c r="H208" s="19">
        <v>2972.671</v>
      </c>
      <c r="I208" s="19">
        <v>99.5014</v>
      </c>
      <c r="J208" s="19">
        <v>91.76316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5">
        <v>0</v>
      </c>
      <c r="Q208" s="16"/>
      <c r="R208" s="16"/>
    </row>
    <row r="209" spans="1:18" s="17" customFormat="1" ht="15.75">
      <c r="A209" s="51"/>
      <c r="B209" s="42"/>
      <c r="C209" s="21"/>
      <c r="D209" s="18" t="s">
        <v>17</v>
      </c>
      <c r="E209" s="14">
        <f t="shared" si="106"/>
        <v>789.9510599999999</v>
      </c>
      <c r="F209" s="19">
        <v>0</v>
      </c>
      <c r="G209" s="19">
        <v>0</v>
      </c>
      <c r="H209" s="19">
        <v>0</v>
      </c>
      <c r="I209" s="19">
        <v>421.53</v>
      </c>
      <c r="J209" s="19">
        <v>157.89474</v>
      </c>
      <c r="K209" s="19">
        <v>105.26316</v>
      </c>
      <c r="L209" s="19">
        <v>105.26316</v>
      </c>
      <c r="M209" s="19">
        <v>0</v>
      </c>
      <c r="N209" s="19">
        <v>0</v>
      </c>
      <c r="O209" s="19">
        <v>0</v>
      </c>
      <c r="P209" s="20">
        <v>0</v>
      </c>
      <c r="Q209" s="16"/>
      <c r="R209" s="16"/>
    </row>
    <row r="210" spans="1:18" s="17" customFormat="1" ht="31.5">
      <c r="A210" s="51"/>
      <c r="B210" s="42"/>
      <c r="C210" s="21" t="s">
        <v>47</v>
      </c>
      <c r="D210" s="18"/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16"/>
      <c r="R210" s="16"/>
    </row>
    <row r="211" spans="1:18" s="17" customFormat="1" ht="15.75">
      <c r="A211" s="51" t="s">
        <v>36</v>
      </c>
      <c r="B211" s="48" t="s">
        <v>106</v>
      </c>
      <c r="C211" s="21" t="s">
        <v>6</v>
      </c>
      <c r="D211" s="11"/>
      <c r="E211" s="15">
        <f aca="true" t="shared" si="113" ref="E211:E225">SUM(F211:P211)</f>
        <v>115498.68592</v>
      </c>
      <c r="F211" s="15">
        <f>SUM(F213+F219)</f>
        <v>9570.701000000001</v>
      </c>
      <c r="G211" s="15">
        <f>SUM(G213+G219)</f>
        <v>5421.572</v>
      </c>
      <c r="H211" s="15">
        <f>SUM(H213+H219)</f>
        <v>8142.5830000000005</v>
      </c>
      <c r="I211" s="15">
        <f>SUM(I213+I219)</f>
        <v>8835.05325</v>
      </c>
      <c r="J211" s="15">
        <f>J212+J217</f>
        <v>11269</v>
      </c>
      <c r="K211" s="15">
        <f aca="true" t="shared" si="114" ref="K211:P211">K212+K217</f>
        <v>3865</v>
      </c>
      <c r="L211" s="15">
        <f t="shared" si="114"/>
        <v>4340</v>
      </c>
      <c r="M211" s="15">
        <f t="shared" si="114"/>
        <v>16070.811759999999</v>
      </c>
      <c r="N211" s="15">
        <f t="shared" si="114"/>
        <v>15815.65927</v>
      </c>
      <c r="O211" s="15">
        <f t="shared" si="114"/>
        <v>16280.30564</v>
      </c>
      <c r="P211" s="15">
        <f t="shared" si="114"/>
        <v>15888</v>
      </c>
      <c r="Q211" s="16"/>
      <c r="R211" s="16"/>
    </row>
    <row r="212" spans="1:18" s="17" customFormat="1" ht="31.5">
      <c r="A212" s="51"/>
      <c r="B212" s="49"/>
      <c r="C212" s="21" t="s">
        <v>49</v>
      </c>
      <c r="D212" s="11"/>
      <c r="E212" s="15">
        <f t="shared" si="113"/>
        <v>115498.68592</v>
      </c>
      <c r="F212" s="15">
        <f>SUM(F213+F219)</f>
        <v>9570.701000000001</v>
      </c>
      <c r="G212" s="15">
        <f>SUM(G213+G219)</f>
        <v>5421.572</v>
      </c>
      <c r="H212" s="15">
        <f>SUM(H213+H219)</f>
        <v>8142.5830000000005</v>
      </c>
      <c r="I212" s="15">
        <f>SUM(I213+I219)</f>
        <v>8835.05325</v>
      </c>
      <c r="J212" s="15">
        <f>SUM(J213+J219+J226+J227)</f>
        <v>11269</v>
      </c>
      <c r="K212" s="15">
        <f aca="true" t="shared" si="115" ref="K212:P212">SUM(K213+K219+K226+K227)</f>
        <v>3865</v>
      </c>
      <c r="L212" s="15">
        <f t="shared" si="115"/>
        <v>4340</v>
      </c>
      <c r="M212" s="15">
        <f t="shared" si="115"/>
        <v>16070.811759999999</v>
      </c>
      <c r="N212" s="15">
        <f t="shared" si="115"/>
        <v>15815.65927</v>
      </c>
      <c r="O212" s="15">
        <f t="shared" si="115"/>
        <v>16280.30564</v>
      </c>
      <c r="P212" s="15">
        <f t="shared" si="115"/>
        <v>15888</v>
      </c>
      <c r="Q212" s="16"/>
      <c r="R212" s="16"/>
    </row>
    <row r="213" spans="1:18" s="17" customFormat="1" ht="15.75">
      <c r="A213" s="51"/>
      <c r="B213" s="49"/>
      <c r="C213" s="23" t="s">
        <v>2</v>
      </c>
      <c r="D213" s="18"/>
      <c r="E213" s="15">
        <f t="shared" si="113"/>
        <v>17465.82</v>
      </c>
      <c r="F213" s="15">
        <f>F214+F215+F216</f>
        <v>1710.94</v>
      </c>
      <c r="G213" s="15">
        <f>G214+G215+G216</f>
        <v>3270.1</v>
      </c>
      <c r="H213" s="15">
        <f>H214+H215+H216</f>
        <v>3811.1800000000003</v>
      </c>
      <c r="I213" s="15">
        <f>I214+I215+I216</f>
        <v>4458.5</v>
      </c>
      <c r="J213" s="15">
        <f>SUM(J214:J216)</f>
        <v>4215.1</v>
      </c>
      <c r="K213" s="15">
        <f aca="true" t="shared" si="116" ref="K213:P213">SUM(K214:K216)</f>
        <v>0</v>
      </c>
      <c r="L213" s="15">
        <f t="shared" si="116"/>
        <v>0</v>
      </c>
      <c r="M213" s="15">
        <f t="shared" si="116"/>
        <v>0</v>
      </c>
      <c r="N213" s="15">
        <f t="shared" si="116"/>
        <v>0</v>
      </c>
      <c r="O213" s="15">
        <f t="shared" si="116"/>
        <v>0</v>
      </c>
      <c r="P213" s="15">
        <f t="shared" si="116"/>
        <v>0</v>
      </c>
      <c r="Q213" s="16"/>
      <c r="R213" s="16"/>
    </row>
    <row r="214" spans="1:18" s="17" customFormat="1" ht="15.75">
      <c r="A214" s="51"/>
      <c r="B214" s="49"/>
      <c r="C214" s="21"/>
      <c r="D214" s="18" t="s">
        <v>9</v>
      </c>
      <c r="E214" s="20">
        <f t="shared" si="113"/>
        <v>1169.008</v>
      </c>
      <c r="F214" s="20">
        <v>676.228</v>
      </c>
      <c r="G214" s="20">
        <v>225</v>
      </c>
      <c r="H214" s="20">
        <v>201.28</v>
      </c>
      <c r="I214" s="20">
        <v>66.5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16"/>
      <c r="R214" s="16"/>
    </row>
    <row r="215" spans="1:18" s="17" customFormat="1" ht="15.75">
      <c r="A215" s="51"/>
      <c r="B215" s="49"/>
      <c r="C215" s="21"/>
      <c r="D215" s="18" t="s">
        <v>10</v>
      </c>
      <c r="E215" s="20">
        <f t="shared" si="113"/>
        <v>250</v>
      </c>
      <c r="F215" s="20">
        <v>250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16"/>
      <c r="R215" s="16"/>
    </row>
    <row r="216" spans="1:18" s="17" customFormat="1" ht="15.75">
      <c r="A216" s="51"/>
      <c r="B216" s="49"/>
      <c r="C216" s="21"/>
      <c r="D216" s="18" t="s">
        <v>11</v>
      </c>
      <c r="E216" s="20">
        <f t="shared" si="113"/>
        <v>16046.812</v>
      </c>
      <c r="F216" s="20">
        <f>28+756.712</f>
        <v>784.712</v>
      </c>
      <c r="G216" s="20">
        <v>3045.1</v>
      </c>
      <c r="H216" s="20">
        <v>3609.9</v>
      </c>
      <c r="I216" s="20">
        <v>4392</v>
      </c>
      <c r="J216" s="20">
        <v>4215.1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16"/>
      <c r="R216" s="16"/>
    </row>
    <row r="217" spans="1:18" s="17" customFormat="1" ht="34.5" customHeight="1">
      <c r="A217" s="51"/>
      <c r="B217" s="49"/>
      <c r="C217" s="21" t="s">
        <v>7</v>
      </c>
      <c r="D217" s="18"/>
      <c r="E217" s="15">
        <f>SUM(F217:P217)</f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f>J218</f>
        <v>0</v>
      </c>
      <c r="K217" s="15">
        <f aca="true" t="shared" si="117" ref="K217:P217">K218</f>
        <v>0</v>
      </c>
      <c r="L217" s="15">
        <f t="shared" si="117"/>
        <v>0</v>
      </c>
      <c r="M217" s="15">
        <f t="shared" si="117"/>
        <v>0</v>
      </c>
      <c r="N217" s="15">
        <f t="shared" si="117"/>
        <v>0</v>
      </c>
      <c r="O217" s="15">
        <f t="shared" si="117"/>
        <v>0</v>
      </c>
      <c r="P217" s="15">
        <f t="shared" si="117"/>
        <v>0</v>
      </c>
      <c r="Q217" s="16"/>
      <c r="R217" s="16"/>
    </row>
    <row r="218" spans="1:18" s="17" customFormat="1" ht="34.5" customHeight="1">
      <c r="A218" s="51"/>
      <c r="B218" s="49"/>
      <c r="C218" s="21"/>
      <c r="D218" s="18" t="s">
        <v>11</v>
      </c>
      <c r="E218" s="20">
        <f>SUM(F218:P218)</f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16"/>
      <c r="R218" s="16"/>
    </row>
    <row r="219" spans="1:18" s="17" customFormat="1" ht="15.75">
      <c r="A219" s="51"/>
      <c r="B219" s="49"/>
      <c r="C219" s="21" t="s">
        <v>3</v>
      </c>
      <c r="D219" s="18"/>
      <c r="E219" s="15">
        <f t="shared" si="113"/>
        <v>98032.86592000001</v>
      </c>
      <c r="F219" s="15">
        <f>SUM(F220:F225)</f>
        <v>7859.761</v>
      </c>
      <c r="G219" s="15">
        <f>SUM(G220:G225)</f>
        <v>2151.4719999999998</v>
      </c>
      <c r="H219" s="15">
        <f>SUM(H220:H225)</f>
        <v>4331.403</v>
      </c>
      <c r="I219" s="15">
        <f>SUM(I220:I225)</f>
        <v>4376.55325</v>
      </c>
      <c r="J219" s="15">
        <f>SUM(J220:J225)</f>
        <v>7053.900000000001</v>
      </c>
      <c r="K219" s="15">
        <f aca="true" t="shared" si="118" ref="K219:P219">SUM(K220:K225)</f>
        <v>3865</v>
      </c>
      <c r="L219" s="15">
        <f t="shared" si="118"/>
        <v>4340</v>
      </c>
      <c r="M219" s="15">
        <f t="shared" si="118"/>
        <v>16070.811759999999</v>
      </c>
      <c r="N219" s="15">
        <f t="shared" si="118"/>
        <v>15815.65927</v>
      </c>
      <c r="O219" s="15">
        <f t="shared" si="118"/>
        <v>16280.30564</v>
      </c>
      <c r="P219" s="15">
        <f t="shared" si="118"/>
        <v>15888</v>
      </c>
      <c r="Q219" s="16"/>
      <c r="R219" s="16"/>
    </row>
    <row r="220" spans="1:18" s="17" customFormat="1" ht="15.75">
      <c r="A220" s="51"/>
      <c r="B220" s="49"/>
      <c r="D220" s="18" t="s">
        <v>12</v>
      </c>
      <c r="E220" s="20">
        <f t="shared" si="113"/>
        <v>681.4739999999999</v>
      </c>
      <c r="F220" s="20">
        <v>350</v>
      </c>
      <c r="G220" s="20">
        <v>0</v>
      </c>
      <c r="H220" s="20">
        <v>331.474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16"/>
      <c r="R220" s="16"/>
    </row>
    <row r="221" spans="1:18" s="17" customFormat="1" ht="16.5" customHeight="1">
      <c r="A221" s="51"/>
      <c r="B221" s="49"/>
      <c r="C221" s="21"/>
      <c r="D221" s="18" t="s">
        <v>9</v>
      </c>
      <c r="E221" s="20">
        <f t="shared" si="113"/>
        <v>18373.92525</v>
      </c>
      <c r="F221" s="20">
        <v>1827.111</v>
      </c>
      <c r="G221" s="20">
        <v>1290.972</v>
      </c>
      <c r="H221" s="20">
        <v>1429.929</v>
      </c>
      <c r="I221" s="20">
        <v>1211.55325</v>
      </c>
      <c r="J221" s="20">
        <v>2165.8</v>
      </c>
      <c r="K221" s="20">
        <v>765</v>
      </c>
      <c r="L221" s="20">
        <v>1330</v>
      </c>
      <c r="M221" s="20">
        <v>2834.56</v>
      </c>
      <c r="N221" s="20">
        <v>2324</v>
      </c>
      <c r="O221" s="20">
        <v>2115</v>
      </c>
      <c r="P221" s="20">
        <f>730+350</f>
        <v>1080</v>
      </c>
      <c r="Q221" s="16"/>
      <c r="R221" s="16"/>
    </row>
    <row r="222" spans="1:18" s="17" customFormat="1" ht="15.75">
      <c r="A222" s="51"/>
      <c r="B222" s="49"/>
      <c r="C222" s="21"/>
      <c r="D222" s="18" t="s">
        <v>10</v>
      </c>
      <c r="E222" s="20">
        <f t="shared" si="113"/>
        <v>8206.1</v>
      </c>
      <c r="F222" s="20">
        <f>4930.6-1700</f>
        <v>3230.6000000000004</v>
      </c>
      <c r="G222" s="20">
        <v>280.5</v>
      </c>
      <c r="H222" s="20">
        <v>220</v>
      </c>
      <c r="I222" s="20">
        <v>165</v>
      </c>
      <c r="J222" s="20">
        <v>270</v>
      </c>
      <c r="K222" s="20">
        <v>390</v>
      </c>
      <c r="L222" s="20">
        <v>300</v>
      </c>
      <c r="M222" s="20">
        <v>850</v>
      </c>
      <c r="N222" s="20">
        <v>650</v>
      </c>
      <c r="O222" s="20">
        <v>850</v>
      </c>
      <c r="P222" s="20">
        <v>1000</v>
      </c>
      <c r="Q222" s="16"/>
      <c r="R222" s="16"/>
    </row>
    <row r="223" spans="1:18" s="17" customFormat="1" ht="15.75">
      <c r="A223" s="51"/>
      <c r="B223" s="49"/>
      <c r="C223" s="21"/>
      <c r="D223" s="18" t="s">
        <v>16</v>
      </c>
      <c r="E223" s="20">
        <f t="shared" si="113"/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16"/>
      <c r="R223" s="16"/>
    </row>
    <row r="224" spans="1:18" s="17" customFormat="1" ht="15.75">
      <c r="A224" s="51"/>
      <c r="B224" s="49"/>
      <c r="C224" s="21"/>
      <c r="D224" s="18" t="s">
        <v>11</v>
      </c>
      <c r="E224" s="20">
        <f t="shared" si="113"/>
        <v>64071.366669999996</v>
      </c>
      <c r="F224" s="20">
        <v>1952.05</v>
      </c>
      <c r="G224" s="20">
        <v>580</v>
      </c>
      <c r="H224" s="20">
        <v>2000</v>
      </c>
      <c r="I224" s="20">
        <v>2500</v>
      </c>
      <c r="J224" s="20">
        <v>4268.1</v>
      </c>
      <c r="K224" s="20">
        <v>2210</v>
      </c>
      <c r="L224" s="20">
        <v>2210</v>
      </c>
      <c r="M224" s="20">
        <v>11386.25176</v>
      </c>
      <c r="N224" s="20">
        <v>11841.65927</v>
      </c>
      <c r="O224" s="20">
        <v>12315.30564</v>
      </c>
      <c r="P224" s="20">
        <v>12808</v>
      </c>
      <c r="Q224" s="16"/>
      <c r="R224" s="16"/>
    </row>
    <row r="225" spans="1:18" s="17" customFormat="1" ht="15.75">
      <c r="A225" s="51"/>
      <c r="B225" s="49"/>
      <c r="C225" s="21"/>
      <c r="D225" s="18" t="s">
        <v>18</v>
      </c>
      <c r="E225" s="20">
        <f t="shared" si="113"/>
        <v>6700</v>
      </c>
      <c r="F225" s="20">
        <v>500</v>
      </c>
      <c r="G225" s="20">
        <v>0</v>
      </c>
      <c r="H225" s="20">
        <v>350</v>
      </c>
      <c r="I225" s="20">
        <v>500</v>
      </c>
      <c r="J225" s="20">
        <v>350</v>
      </c>
      <c r="K225" s="20">
        <v>500</v>
      </c>
      <c r="L225" s="20">
        <v>500</v>
      </c>
      <c r="M225" s="20">
        <v>1000</v>
      </c>
      <c r="N225" s="20">
        <v>1000</v>
      </c>
      <c r="O225" s="20">
        <v>1000</v>
      </c>
      <c r="P225" s="20">
        <v>1000</v>
      </c>
      <c r="Q225" s="16"/>
      <c r="R225" s="16"/>
    </row>
    <row r="226" spans="1:18" s="17" customFormat="1" ht="15.75">
      <c r="A226" s="51"/>
      <c r="B226" s="49"/>
      <c r="C226" s="21" t="s">
        <v>4</v>
      </c>
      <c r="D226" s="18"/>
      <c r="E226" s="20">
        <f>SUM(F226:K226)</f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16"/>
      <c r="R226" s="16"/>
    </row>
    <row r="227" spans="1:18" s="17" customFormat="1" ht="31.5">
      <c r="A227" s="51"/>
      <c r="B227" s="50"/>
      <c r="C227" s="21" t="s">
        <v>47</v>
      </c>
      <c r="D227" s="18"/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16"/>
      <c r="R227" s="16"/>
    </row>
    <row r="228" spans="1:18" s="17" customFormat="1" ht="15.75">
      <c r="A228" s="51" t="s">
        <v>37</v>
      </c>
      <c r="B228" s="42" t="s">
        <v>85</v>
      </c>
      <c r="C228" s="21" t="s">
        <v>6</v>
      </c>
      <c r="D228" s="11"/>
      <c r="E228" s="15">
        <f aca="true" t="shared" si="119" ref="E228:E233">SUM(F228:P228)</f>
        <v>1152.3600000000001</v>
      </c>
      <c r="F228" s="15">
        <f>SUM(F230+F231+F234)</f>
        <v>747.36</v>
      </c>
      <c r="G228" s="15">
        <f>SUM(G230+G231+G234)</f>
        <v>0</v>
      </c>
      <c r="H228" s="15">
        <f>SUM(H230+H231+H234)</f>
        <v>100</v>
      </c>
      <c r="I228" s="15">
        <f>SUM(I230+I231+I234)</f>
        <v>0</v>
      </c>
      <c r="J228" s="15">
        <f>J229</f>
        <v>0</v>
      </c>
      <c r="K228" s="15">
        <f aca="true" t="shared" si="120" ref="K228:P228">K229</f>
        <v>0</v>
      </c>
      <c r="L228" s="15">
        <f t="shared" si="120"/>
        <v>0</v>
      </c>
      <c r="M228" s="15">
        <f t="shared" si="120"/>
        <v>85</v>
      </c>
      <c r="N228" s="15">
        <f t="shared" si="120"/>
        <v>70</v>
      </c>
      <c r="O228" s="15">
        <f t="shared" si="120"/>
        <v>75</v>
      </c>
      <c r="P228" s="15">
        <f t="shared" si="120"/>
        <v>75</v>
      </c>
      <c r="Q228" s="16"/>
      <c r="R228" s="16"/>
    </row>
    <row r="229" spans="1:18" s="17" customFormat="1" ht="31.5">
      <c r="A229" s="51"/>
      <c r="B229" s="42"/>
      <c r="C229" s="21" t="s">
        <v>49</v>
      </c>
      <c r="D229" s="11"/>
      <c r="E229" s="15">
        <f t="shared" si="119"/>
        <v>1152.3600000000001</v>
      </c>
      <c r="F229" s="15">
        <f>SUM(F231)</f>
        <v>747.36</v>
      </c>
      <c r="G229" s="15">
        <f>SUM(G231)</f>
        <v>0</v>
      </c>
      <c r="H229" s="15">
        <f>SUM(H231)</f>
        <v>100</v>
      </c>
      <c r="I229" s="15">
        <f>SUM(I231)</f>
        <v>0</v>
      </c>
      <c r="J229" s="15">
        <f>SUM(J231+J230+J234+J235)</f>
        <v>0</v>
      </c>
      <c r="K229" s="15">
        <f aca="true" t="shared" si="121" ref="K229:P229">SUM(K231+K230+K234+K235)</f>
        <v>0</v>
      </c>
      <c r="L229" s="15">
        <f t="shared" si="121"/>
        <v>0</v>
      </c>
      <c r="M229" s="15">
        <f t="shared" si="121"/>
        <v>85</v>
      </c>
      <c r="N229" s="15">
        <f t="shared" si="121"/>
        <v>70</v>
      </c>
      <c r="O229" s="15">
        <f t="shared" si="121"/>
        <v>75</v>
      </c>
      <c r="P229" s="15">
        <f t="shared" si="121"/>
        <v>75</v>
      </c>
      <c r="Q229" s="16"/>
      <c r="R229" s="16"/>
    </row>
    <row r="230" spans="1:18" s="17" customFormat="1" ht="15.75">
      <c r="A230" s="51"/>
      <c r="B230" s="42"/>
      <c r="C230" s="23" t="s">
        <v>2</v>
      </c>
      <c r="D230" s="18"/>
      <c r="E230" s="20">
        <f t="shared" si="119"/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16"/>
      <c r="R230" s="16"/>
    </row>
    <row r="231" spans="1:18" s="17" customFormat="1" ht="15.75">
      <c r="A231" s="51"/>
      <c r="B231" s="42"/>
      <c r="C231" s="21" t="s">
        <v>3</v>
      </c>
      <c r="D231" s="18"/>
      <c r="E231" s="15">
        <f t="shared" si="119"/>
        <v>1152.3600000000001</v>
      </c>
      <c r="F231" s="15">
        <f>SUM(F232:F233)</f>
        <v>747.36</v>
      </c>
      <c r="G231" s="15">
        <f>SUM(G232:G233)</f>
        <v>0</v>
      </c>
      <c r="H231" s="15">
        <f>SUM(H232:H233)</f>
        <v>100</v>
      </c>
      <c r="I231" s="15">
        <f>SUM(I232:I233)</f>
        <v>0</v>
      </c>
      <c r="J231" s="15">
        <f>SUM(J232:J233)</f>
        <v>0</v>
      </c>
      <c r="K231" s="15">
        <f aca="true" t="shared" si="122" ref="K231:P231">SUM(K232:K233)</f>
        <v>0</v>
      </c>
      <c r="L231" s="15">
        <f t="shared" si="122"/>
        <v>0</v>
      </c>
      <c r="M231" s="15">
        <f t="shared" si="122"/>
        <v>85</v>
      </c>
      <c r="N231" s="15">
        <f t="shared" si="122"/>
        <v>70</v>
      </c>
      <c r="O231" s="15">
        <f t="shared" si="122"/>
        <v>75</v>
      </c>
      <c r="P231" s="15">
        <f t="shared" si="122"/>
        <v>75</v>
      </c>
      <c r="Q231" s="16"/>
      <c r="R231" s="16"/>
    </row>
    <row r="232" spans="1:18" s="17" customFormat="1" ht="15.75">
      <c r="A232" s="51"/>
      <c r="B232" s="42"/>
      <c r="C232" s="21"/>
      <c r="D232" s="18" t="s">
        <v>12</v>
      </c>
      <c r="E232" s="20">
        <f t="shared" si="119"/>
        <v>583</v>
      </c>
      <c r="F232" s="20">
        <v>583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16"/>
      <c r="R232" s="16"/>
    </row>
    <row r="233" spans="1:18" s="17" customFormat="1" ht="15.75">
      <c r="A233" s="51"/>
      <c r="B233" s="42"/>
      <c r="C233" s="21"/>
      <c r="D233" s="18" t="s">
        <v>9</v>
      </c>
      <c r="E233" s="20">
        <f t="shared" si="119"/>
        <v>569.36</v>
      </c>
      <c r="F233" s="20">
        <v>164.36</v>
      </c>
      <c r="G233" s="20">
        <v>0</v>
      </c>
      <c r="H233" s="20">
        <v>100</v>
      </c>
      <c r="I233" s="20">
        <v>0</v>
      </c>
      <c r="J233" s="20">
        <v>0</v>
      </c>
      <c r="K233" s="20">
        <v>0</v>
      </c>
      <c r="L233" s="20">
        <v>0</v>
      </c>
      <c r="M233" s="20">
        <v>85</v>
      </c>
      <c r="N233" s="20">
        <v>70</v>
      </c>
      <c r="O233" s="20">
        <v>75</v>
      </c>
      <c r="P233" s="20">
        <v>75</v>
      </c>
      <c r="Q233" s="16"/>
      <c r="R233" s="16"/>
    </row>
    <row r="234" spans="1:18" s="17" customFormat="1" ht="15.75">
      <c r="A234" s="51"/>
      <c r="B234" s="42"/>
      <c r="C234" s="21" t="s">
        <v>4</v>
      </c>
      <c r="D234" s="18"/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16"/>
      <c r="R234" s="16"/>
    </row>
    <row r="235" spans="1:18" s="17" customFormat="1" ht="31.5">
      <c r="A235" s="51"/>
      <c r="B235" s="42"/>
      <c r="C235" s="21" t="s">
        <v>47</v>
      </c>
      <c r="D235" s="18"/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16"/>
      <c r="R235" s="16"/>
    </row>
    <row r="236" spans="1:18" s="17" customFormat="1" ht="15.75">
      <c r="A236" s="51" t="s">
        <v>38</v>
      </c>
      <c r="B236" s="42" t="s">
        <v>111</v>
      </c>
      <c r="C236" s="21" t="s">
        <v>6</v>
      </c>
      <c r="D236" s="11"/>
      <c r="E236" s="15">
        <f aca="true" t="shared" si="123" ref="E236:E242">SUM(F236:P236)</f>
        <v>4519.9757</v>
      </c>
      <c r="F236" s="15">
        <f>SUM(F238+F240+F243)</f>
        <v>580.188</v>
      </c>
      <c r="G236" s="15">
        <f>SUM(G238+G240+G243)</f>
        <v>352</v>
      </c>
      <c r="H236" s="15">
        <f>SUM(H238+H240+H243)</f>
        <v>369</v>
      </c>
      <c r="I236" s="15">
        <f>SUM(I238+I240+I243)</f>
        <v>362.4132</v>
      </c>
      <c r="J236" s="15">
        <f>J237</f>
        <v>318.3745</v>
      </c>
      <c r="K236" s="15">
        <f aca="true" t="shared" si="124" ref="K236:P236">K237</f>
        <v>395</v>
      </c>
      <c r="L236" s="15">
        <f t="shared" si="124"/>
        <v>403</v>
      </c>
      <c r="M236" s="15">
        <f t="shared" si="124"/>
        <v>455</v>
      </c>
      <c r="N236" s="15">
        <f t="shared" si="124"/>
        <v>450</v>
      </c>
      <c r="O236" s="15">
        <f t="shared" si="124"/>
        <v>420</v>
      </c>
      <c r="P236" s="15">
        <f t="shared" si="124"/>
        <v>415</v>
      </c>
      <c r="Q236" s="16"/>
      <c r="R236" s="16"/>
    </row>
    <row r="237" spans="1:18" s="17" customFormat="1" ht="31.5">
      <c r="A237" s="51"/>
      <c r="B237" s="42"/>
      <c r="C237" s="21" t="s">
        <v>49</v>
      </c>
      <c r="D237" s="11"/>
      <c r="E237" s="15">
        <f t="shared" si="123"/>
        <v>4519.9757</v>
      </c>
      <c r="F237" s="15">
        <f>SUM(F240+F238)</f>
        <v>580.188</v>
      </c>
      <c r="G237" s="15">
        <f>SUM(G240+G243)</f>
        <v>352</v>
      </c>
      <c r="H237" s="15">
        <f>SUM(H240+H243+H238)</f>
        <v>369</v>
      </c>
      <c r="I237" s="15">
        <f>SUM(I238+I240)</f>
        <v>362.4132</v>
      </c>
      <c r="J237" s="15">
        <f>SUM(J240+J243+J238+J244)</f>
        <v>318.3745</v>
      </c>
      <c r="K237" s="15">
        <f aca="true" t="shared" si="125" ref="K237:P237">SUM(K240+K243+K238+K244)</f>
        <v>395</v>
      </c>
      <c r="L237" s="15">
        <f t="shared" si="125"/>
        <v>403</v>
      </c>
      <c r="M237" s="15">
        <f t="shared" si="125"/>
        <v>455</v>
      </c>
      <c r="N237" s="15">
        <f t="shared" si="125"/>
        <v>450</v>
      </c>
      <c r="O237" s="15">
        <f t="shared" si="125"/>
        <v>420</v>
      </c>
      <c r="P237" s="15">
        <f t="shared" si="125"/>
        <v>415</v>
      </c>
      <c r="Q237" s="26"/>
      <c r="R237" s="26"/>
    </row>
    <row r="238" spans="1:18" s="17" customFormat="1" ht="15.75">
      <c r="A238" s="51"/>
      <c r="B238" s="42"/>
      <c r="C238" s="23" t="s">
        <v>2</v>
      </c>
      <c r="D238" s="18"/>
      <c r="E238" s="15">
        <f t="shared" si="123"/>
        <v>133.57</v>
      </c>
      <c r="F238" s="15">
        <v>50</v>
      </c>
      <c r="G238" s="15">
        <v>0</v>
      </c>
      <c r="H238" s="15">
        <f>H239</f>
        <v>50.32</v>
      </c>
      <c r="I238" s="15">
        <f>I239</f>
        <v>33.25</v>
      </c>
      <c r="J238" s="15">
        <f>J239</f>
        <v>0</v>
      </c>
      <c r="K238" s="15">
        <f aca="true" t="shared" si="126" ref="K238:P238">K239</f>
        <v>0</v>
      </c>
      <c r="L238" s="15">
        <f t="shared" si="126"/>
        <v>0</v>
      </c>
      <c r="M238" s="15">
        <f t="shared" si="126"/>
        <v>0</v>
      </c>
      <c r="N238" s="15">
        <f t="shared" si="126"/>
        <v>0</v>
      </c>
      <c r="O238" s="15">
        <f t="shared" si="126"/>
        <v>0</v>
      </c>
      <c r="P238" s="15">
        <f t="shared" si="126"/>
        <v>0</v>
      </c>
      <c r="Q238" s="26"/>
      <c r="R238" s="26"/>
    </row>
    <row r="239" spans="1:18" s="17" customFormat="1" ht="15.75">
      <c r="A239" s="51"/>
      <c r="B239" s="42"/>
      <c r="C239" s="21"/>
      <c r="D239" s="18" t="s">
        <v>9</v>
      </c>
      <c r="E239" s="20">
        <f t="shared" si="123"/>
        <v>133.57</v>
      </c>
      <c r="F239" s="20">
        <v>50</v>
      </c>
      <c r="G239" s="20">
        <v>0</v>
      </c>
      <c r="H239" s="20">
        <v>50.32</v>
      </c>
      <c r="I239" s="20">
        <v>33.25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6"/>
      <c r="R239" s="26"/>
    </row>
    <row r="240" spans="1:18" s="17" customFormat="1" ht="15.75">
      <c r="A240" s="51"/>
      <c r="B240" s="42"/>
      <c r="C240" s="21" t="s">
        <v>3</v>
      </c>
      <c r="D240" s="18"/>
      <c r="E240" s="15">
        <f t="shared" si="123"/>
        <v>4386.405699999999</v>
      </c>
      <c r="F240" s="15">
        <f>SUM(F241:F242)</f>
        <v>530.188</v>
      </c>
      <c r="G240" s="15">
        <f>SUM(G241:G242)</f>
        <v>352</v>
      </c>
      <c r="H240" s="15">
        <f>SUM(H241:H242)</f>
        <v>318.68</v>
      </c>
      <c r="I240" s="15">
        <f>SUM(I241:I242)</f>
        <v>329.1632</v>
      </c>
      <c r="J240" s="15">
        <f>SUM(J241:J242)</f>
        <v>318.3745</v>
      </c>
      <c r="K240" s="15">
        <f aca="true" t="shared" si="127" ref="K240:P240">SUM(K241:K242)</f>
        <v>395</v>
      </c>
      <c r="L240" s="15">
        <f t="shared" si="127"/>
        <v>403</v>
      </c>
      <c r="M240" s="15">
        <f t="shared" si="127"/>
        <v>455</v>
      </c>
      <c r="N240" s="15">
        <f t="shared" si="127"/>
        <v>450</v>
      </c>
      <c r="O240" s="15">
        <f t="shared" si="127"/>
        <v>420</v>
      </c>
      <c r="P240" s="15">
        <f t="shared" si="127"/>
        <v>415</v>
      </c>
      <c r="Q240" s="26"/>
      <c r="R240" s="26"/>
    </row>
    <row r="241" spans="1:18" s="17" customFormat="1" ht="15.75">
      <c r="A241" s="51"/>
      <c r="B241" s="42"/>
      <c r="C241" s="21"/>
      <c r="D241" s="18" t="s">
        <v>12</v>
      </c>
      <c r="E241" s="20">
        <f t="shared" si="123"/>
        <v>30</v>
      </c>
      <c r="F241" s="20">
        <v>30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6"/>
      <c r="R241" s="26"/>
    </row>
    <row r="242" spans="1:18" s="17" customFormat="1" ht="15.75">
      <c r="A242" s="51"/>
      <c r="B242" s="42"/>
      <c r="C242" s="21"/>
      <c r="D242" s="18" t="s">
        <v>9</v>
      </c>
      <c r="E242" s="20">
        <f t="shared" si="123"/>
        <v>4356.405699999999</v>
      </c>
      <c r="F242" s="20">
        <v>500.188</v>
      </c>
      <c r="G242" s="20">
        <v>352</v>
      </c>
      <c r="H242" s="20">
        <v>318.68</v>
      </c>
      <c r="I242" s="20">
        <v>329.1632</v>
      </c>
      <c r="J242" s="20">
        <v>318.3745</v>
      </c>
      <c r="K242" s="20">
        <v>395</v>
      </c>
      <c r="L242" s="20">
        <v>403</v>
      </c>
      <c r="M242" s="20">
        <v>455</v>
      </c>
      <c r="N242" s="20">
        <v>450</v>
      </c>
      <c r="O242" s="20">
        <v>420</v>
      </c>
      <c r="P242" s="20">
        <v>415</v>
      </c>
      <c r="Q242" s="16"/>
      <c r="R242" s="16"/>
    </row>
    <row r="243" spans="1:18" s="17" customFormat="1" ht="15.75">
      <c r="A243" s="51"/>
      <c r="B243" s="42"/>
      <c r="C243" s="21" t="s">
        <v>4</v>
      </c>
      <c r="D243" s="18"/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16"/>
      <c r="R243" s="16"/>
    </row>
    <row r="244" spans="1:18" s="17" customFormat="1" ht="31.5">
      <c r="A244" s="51"/>
      <c r="B244" s="42"/>
      <c r="C244" s="21" t="s">
        <v>47</v>
      </c>
      <c r="D244" s="18"/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16"/>
      <c r="R244" s="16"/>
    </row>
    <row r="245" spans="1:18" s="17" customFormat="1" ht="15.75">
      <c r="A245" s="45" t="s">
        <v>25</v>
      </c>
      <c r="B245" s="48" t="s">
        <v>78</v>
      </c>
      <c r="C245" s="21" t="s">
        <v>6</v>
      </c>
      <c r="D245" s="11"/>
      <c r="E245" s="15">
        <f>SUM(F245:P245)</f>
        <v>1534659.6752200003</v>
      </c>
      <c r="F245" s="15">
        <f>SUM(F248+F251+F252)</f>
        <v>111739.82379</v>
      </c>
      <c r="G245" s="15">
        <f>SUM(G248+G251+G252)</f>
        <v>77995.13244</v>
      </c>
      <c r="H245" s="15">
        <f>SUM(H248+H251+H252+H255)</f>
        <v>68313.17284</v>
      </c>
      <c r="I245" s="15">
        <f>SUM(I248+I251+I252+I255)</f>
        <v>400721.62517</v>
      </c>
      <c r="J245" s="15">
        <f>J246+J255</f>
        <v>404916.60098</v>
      </c>
      <c r="K245" s="15">
        <f aca="true" t="shared" si="128" ref="K245:P245">K246+K255</f>
        <v>56360.700000000004</v>
      </c>
      <c r="L245" s="15">
        <f t="shared" si="128"/>
        <v>43724.1</v>
      </c>
      <c r="M245" s="15">
        <f t="shared" si="128"/>
        <v>85234.04999999999</v>
      </c>
      <c r="N245" s="15">
        <f t="shared" si="128"/>
        <v>87834.06</v>
      </c>
      <c r="O245" s="15">
        <f t="shared" si="128"/>
        <v>95045.09999999999</v>
      </c>
      <c r="P245" s="15">
        <f t="shared" si="128"/>
        <v>102775.31</v>
      </c>
      <c r="Q245" s="16"/>
      <c r="R245" s="16"/>
    </row>
    <row r="246" spans="1:18" s="17" customFormat="1" ht="31.5">
      <c r="A246" s="46"/>
      <c r="B246" s="49"/>
      <c r="C246" s="21" t="s">
        <v>49</v>
      </c>
      <c r="D246" s="11"/>
      <c r="E246" s="15">
        <f>SUM(F246:P246)</f>
        <v>1534659.6752200003</v>
      </c>
      <c r="F246" s="15">
        <f>SUM(F248+F252)</f>
        <v>111739.82379</v>
      </c>
      <c r="G246" s="15">
        <f>SUM(G248+G252)</f>
        <v>77995.13244</v>
      </c>
      <c r="H246" s="15">
        <f>SUM(H248+H252)</f>
        <v>68313.17284</v>
      </c>
      <c r="I246" s="15">
        <f>SUM(I248+I252)</f>
        <v>400721.62517</v>
      </c>
      <c r="J246" s="15">
        <f>SUM(J248+J247+J251+J252)</f>
        <v>404916.60098</v>
      </c>
      <c r="K246" s="15">
        <f aca="true" t="shared" si="129" ref="K246:P246">SUM(K248+K247+K251+K252)</f>
        <v>56360.700000000004</v>
      </c>
      <c r="L246" s="15">
        <f t="shared" si="129"/>
        <v>43724.1</v>
      </c>
      <c r="M246" s="15">
        <f t="shared" si="129"/>
        <v>85234.04999999999</v>
      </c>
      <c r="N246" s="15">
        <f t="shared" si="129"/>
        <v>87834.06</v>
      </c>
      <c r="O246" s="15">
        <f t="shared" si="129"/>
        <v>95045.09999999999</v>
      </c>
      <c r="P246" s="15">
        <f t="shared" si="129"/>
        <v>102775.31</v>
      </c>
      <c r="Q246" s="16"/>
      <c r="R246" s="16"/>
    </row>
    <row r="247" spans="1:18" s="17" customFormat="1" ht="31.5">
      <c r="A247" s="46"/>
      <c r="B247" s="49"/>
      <c r="C247" s="21" t="s">
        <v>2</v>
      </c>
      <c r="D247" s="18"/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f>J258+J264+J274+J284+J291+J299</f>
        <v>0</v>
      </c>
      <c r="K247" s="20">
        <f aca="true" t="shared" si="130" ref="K247:P247">K258+K264+K274+K284+K291+K299</f>
        <v>0</v>
      </c>
      <c r="L247" s="20">
        <f t="shared" si="130"/>
        <v>0</v>
      </c>
      <c r="M247" s="20">
        <f t="shared" si="130"/>
        <v>0</v>
      </c>
      <c r="N247" s="20">
        <f t="shared" si="130"/>
        <v>0</v>
      </c>
      <c r="O247" s="20">
        <f t="shared" si="130"/>
        <v>0</v>
      </c>
      <c r="P247" s="20">
        <f t="shared" si="130"/>
        <v>0</v>
      </c>
      <c r="Q247" s="16"/>
      <c r="R247" s="16"/>
    </row>
    <row r="248" spans="1:18" s="17" customFormat="1" ht="15.75">
      <c r="A248" s="46"/>
      <c r="B248" s="49"/>
      <c r="C248" s="21" t="s">
        <v>3</v>
      </c>
      <c r="D248" s="18"/>
      <c r="E248" s="15">
        <f aca="true" t="shared" si="131" ref="E248:E255">SUM(F248:P248)</f>
        <v>1327125.7752200002</v>
      </c>
      <c r="F248" s="15">
        <f>SUM(F265+F275+F285+F293+F301)</f>
        <v>111274.12379</v>
      </c>
      <c r="G248" s="15">
        <f>SUM(G265+G275+G285+G293+G301)</f>
        <v>77459.23244</v>
      </c>
      <c r="H248" s="15">
        <f>SUM(H265+H275+H285+H293+H301)</f>
        <v>67999.87284</v>
      </c>
      <c r="I248" s="15">
        <f>SUM(I265+I275+I285+I293+I301)</f>
        <v>312830.62517</v>
      </c>
      <c r="J248" s="15">
        <f>SUM(J249:J250)</f>
        <v>286588.60098</v>
      </c>
      <c r="K248" s="15">
        <f aca="true" t="shared" si="132" ref="K248:P248">SUM(K249:K250)</f>
        <v>56360.700000000004</v>
      </c>
      <c r="L248" s="15">
        <f t="shared" si="132"/>
        <v>43724.1</v>
      </c>
      <c r="M248" s="15">
        <f t="shared" si="132"/>
        <v>85234.04999999999</v>
      </c>
      <c r="N248" s="15">
        <f t="shared" si="132"/>
        <v>87834.06</v>
      </c>
      <c r="O248" s="15">
        <f t="shared" si="132"/>
        <v>95045.09999999999</v>
      </c>
      <c r="P248" s="15">
        <f t="shared" si="132"/>
        <v>102775.31</v>
      </c>
      <c r="Q248" s="16"/>
      <c r="R248" s="16"/>
    </row>
    <row r="249" spans="1:18" s="17" customFormat="1" ht="15.75">
      <c r="A249" s="46"/>
      <c r="B249" s="49"/>
      <c r="C249" s="21"/>
      <c r="D249" s="18" t="s">
        <v>15</v>
      </c>
      <c r="E249" s="20">
        <f t="shared" si="131"/>
        <v>440443.65916000004</v>
      </c>
      <c r="F249" s="20">
        <f>SUM(F266)</f>
        <v>6280.86079</v>
      </c>
      <c r="G249" s="20">
        <f>SUM(G266)</f>
        <v>1840.91848</v>
      </c>
      <c r="H249" s="20">
        <f>SUM(H266)</f>
        <v>29116.5902</v>
      </c>
      <c r="I249" s="20">
        <f>SUM(I266)</f>
        <v>219275.401</v>
      </c>
      <c r="J249" s="20">
        <f>SUM(J266)</f>
        <v>183929.88869</v>
      </c>
      <c r="K249" s="20">
        <f aca="true" t="shared" si="133" ref="K249:P249">SUM(K266)</f>
        <v>0</v>
      </c>
      <c r="L249" s="20">
        <f t="shared" si="133"/>
        <v>0</v>
      </c>
      <c r="M249" s="20">
        <f t="shared" si="133"/>
        <v>0</v>
      </c>
      <c r="N249" s="20">
        <f t="shared" si="133"/>
        <v>0</v>
      </c>
      <c r="O249" s="20">
        <f t="shared" si="133"/>
        <v>0</v>
      </c>
      <c r="P249" s="20">
        <f t="shared" si="133"/>
        <v>0</v>
      </c>
      <c r="Q249" s="16"/>
      <c r="R249" s="16"/>
    </row>
    <row r="250" spans="1:18" s="17" customFormat="1" ht="15.75">
      <c r="A250" s="46"/>
      <c r="B250" s="49"/>
      <c r="C250" s="21"/>
      <c r="D250" s="18" t="s">
        <v>9</v>
      </c>
      <c r="E250" s="20">
        <f t="shared" si="131"/>
        <v>886682.1160599999</v>
      </c>
      <c r="F250" s="20">
        <f>SUM(F267+F276+F286+F294+F302)</f>
        <v>104993.263</v>
      </c>
      <c r="G250" s="20">
        <f>SUM(G267+G276+G286+G294+G302)</f>
        <v>75618.31396</v>
      </c>
      <c r="H250" s="20">
        <f>SUM(H267+H276+H286+H294+H302)</f>
        <v>38883.282640000005</v>
      </c>
      <c r="I250" s="20">
        <f>SUM(I267+I276+I286+I294+I302)</f>
        <v>93555.22417</v>
      </c>
      <c r="J250" s="20">
        <f>SUM(J259+J267+J276+J286+J294+J302)</f>
        <v>102658.71229</v>
      </c>
      <c r="K250" s="20">
        <f aca="true" t="shared" si="134" ref="K250:P250">SUM(K259+K267+K276+K286+K294+K302)</f>
        <v>56360.700000000004</v>
      </c>
      <c r="L250" s="20">
        <f t="shared" si="134"/>
        <v>43724.1</v>
      </c>
      <c r="M250" s="20">
        <f t="shared" si="134"/>
        <v>85234.04999999999</v>
      </c>
      <c r="N250" s="20">
        <f t="shared" si="134"/>
        <v>87834.06</v>
      </c>
      <c r="O250" s="20">
        <f t="shared" si="134"/>
        <v>95045.09999999999</v>
      </c>
      <c r="P250" s="20">
        <f t="shared" si="134"/>
        <v>102775.31</v>
      </c>
      <c r="Q250" s="16"/>
      <c r="R250" s="16"/>
    </row>
    <row r="251" spans="1:18" s="17" customFormat="1" ht="15.75">
      <c r="A251" s="46"/>
      <c r="B251" s="49"/>
      <c r="C251" s="21" t="s">
        <v>4</v>
      </c>
      <c r="D251" s="18"/>
      <c r="E251" s="20">
        <f t="shared" si="131"/>
        <v>0</v>
      </c>
      <c r="F251" s="20">
        <v>0</v>
      </c>
      <c r="G251" s="20">
        <f aca="true" t="shared" si="135" ref="G251:P251">SUM(G277+G287+G295+G303)</f>
        <v>0</v>
      </c>
      <c r="H251" s="20">
        <f t="shared" si="135"/>
        <v>0</v>
      </c>
      <c r="I251" s="20">
        <f t="shared" si="135"/>
        <v>0</v>
      </c>
      <c r="J251" s="20">
        <f t="shared" si="135"/>
        <v>0</v>
      </c>
      <c r="K251" s="20">
        <f t="shared" si="135"/>
        <v>0</v>
      </c>
      <c r="L251" s="20">
        <f t="shared" si="135"/>
        <v>0</v>
      </c>
      <c r="M251" s="20">
        <f t="shared" si="135"/>
        <v>0</v>
      </c>
      <c r="N251" s="20">
        <f t="shared" si="135"/>
        <v>0</v>
      </c>
      <c r="O251" s="20">
        <f t="shared" si="135"/>
        <v>0</v>
      </c>
      <c r="P251" s="20">
        <f t="shared" si="135"/>
        <v>0</v>
      </c>
      <c r="Q251" s="16"/>
      <c r="R251" s="16"/>
    </row>
    <row r="252" spans="1:18" s="17" customFormat="1" ht="31.5">
      <c r="A252" s="46"/>
      <c r="B252" s="49"/>
      <c r="C252" s="21" t="s">
        <v>76</v>
      </c>
      <c r="D252" s="18"/>
      <c r="E252" s="15">
        <f t="shared" si="131"/>
        <v>207533.9</v>
      </c>
      <c r="F252" s="15">
        <f>F254</f>
        <v>465.7</v>
      </c>
      <c r="G252" s="15">
        <f>G254</f>
        <v>535.9</v>
      </c>
      <c r="H252" s="15">
        <f>H254</f>
        <v>313.3</v>
      </c>
      <c r="I252" s="15">
        <f>I254+I253</f>
        <v>87891</v>
      </c>
      <c r="J252" s="15">
        <f>SUM(J253:J254)</f>
        <v>118328</v>
      </c>
      <c r="K252" s="15">
        <f aca="true" t="shared" si="136" ref="K252:P252">SUM(K253:K254)</f>
        <v>0</v>
      </c>
      <c r="L252" s="15">
        <f t="shared" si="136"/>
        <v>0</v>
      </c>
      <c r="M252" s="15">
        <f t="shared" si="136"/>
        <v>0</v>
      </c>
      <c r="N252" s="15">
        <f t="shared" si="136"/>
        <v>0</v>
      </c>
      <c r="O252" s="15">
        <f t="shared" si="136"/>
        <v>0</v>
      </c>
      <c r="P252" s="15">
        <f t="shared" si="136"/>
        <v>0</v>
      </c>
      <c r="Q252" s="16"/>
      <c r="R252" s="16"/>
    </row>
    <row r="253" spans="1:18" s="17" customFormat="1" ht="15.75">
      <c r="A253" s="46"/>
      <c r="B253" s="49"/>
      <c r="C253" s="21"/>
      <c r="D253" s="18" t="s">
        <v>15</v>
      </c>
      <c r="E253" s="20">
        <f t="shared" si="131"/>
        <v>205672.4</v>
      </c>
      <c r="F253" s="20">
        <v>0</v>
      </c>
      <c r="G253" s="20">
        <v>0</v>
      </c>
      <c r="H253" s="20">
        <v>0</v>
      </c>
      <c r="I253" s="20">
        <v>87344.4</v>
      </c>
      <c r="J253" s="20">
        <f>J269</f>
        <v>118328</v>
      </c>
      <c r="K253" s="20">
        <f aca="true" t="shared" si="137" ref="K253:P253">K269</f>
        <v>0</v>
      </c>
      <c r="L253" s="20">
        <f t="shared" si="137"/>
        <v>0</v>
      </c>
      <c r="M253" s="20">
        <f t="shared" si="137"/>
        <v>0</v>
      </c>
      <c r="N253" s="20">
        <f t="shared" si="137"/>
        <v>0</v>
      </c>
      <c r="O253" s="20">
        <f t="shared" si="137"/>
        <v>0</v>
      </c>
      <c r="P253" s="20">
        <f t="shared" si="137"/>
        <v>0</v>
      </c>
      <c r="Q253" s="16"/>
      <c r="R253" s="16"/>
    </row>
    <row r="254" spans="1:18" s="17" customFormat="1" ht="15.75">
      <c r="A254" s="52"/>
      <c r="B254" s="54"/>
      <c r="C254" s="21"/>
      <c r="D254" s="18" t="s">
        <v>9</v>
      </c>
      <c r="E254" s="20">
        <f t="shared" si="131"/>
        <v>1861.5</v>
      </c>
      <c r="F254" s="20">
        <f>F279</f>
        <v>465.7</v>
      </c>
      <c r="G254" s="20">
        <f>G279</f>
        <v>535.9</v>
      </c>
      <c r="H254" s="20">
        <f>H279</f>
        <v>313.3</v>
      </c>
      <c r="I254" s="20">
        <v>546.6</v>
      </c>
      <c r="J254" s="20">
        <f>J261+J279+J288+J296+J304</f>
        <v>0</v>
      </c>
      <c r="K254" s="20">
        <f aca="true" t="shared" si="138" ref="K254:P254">K261+K279+K288+K296+K304</f>
        <v>0</v>
      </c>
      <c r="L254" s="20">
        <f t="shared" si="138"/>
        <v>0</v>
      </c>
      <c r="M254" s="20">
        <f t="shared" si="138"/>
        <v>0</v>
      </c>
      <c r="N254" s="20">
        <f t="shared" si="138"/>
        <v>0</v>
      </c>
      <c r="O254" s="20">
        <f t="shared" si="138"/>
        <v>0</v>
      </c>
      <c r="P254" s="20">
        <f t="shared" si="138"/>
        <v>0</v>
      </c>
      <c r="Q254" s="16"/>
      <c r="R254" s="16"/>
    </row>
    <row r="255" spans="1:18" s="17" customFormat="1" ht="47.25">
      <c r="A255" s="52"/>
      <c r="B255" s="54"/>
      <c r="C255" s="21" t="s">
        <v>46</v>
      </c>
      <c r="D255" s="18"/>
      <c r="E255" s="15">
        <f t="shared" si="131"/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f>SUM(J270)</f>
        <v>0</v>
      </c>
      <c r="K255" s="15">
        <f aca="true" t="shared" si="139" ref="K255:P255">SUM(K270)</f>
        <v>0</v>
      </c>
      <c r="L255" s="15">
        <f t="shared" si="139"/>
        <v>0</v>
      </c>
      <c r="M255" s="15">
        <f t="shared" si="139"/>
        <v>0</v>
      </c>
      <c r="N255" s="15">
        <f t="shared" si="139"/>
        <v>0</v>
      </c>
      <c r="O255" s="15">
        <f t="shared" si="139"/>
        <v>0</v>
      </c>
      <c r="P255" s="15">
        <f t="shared" si="139"/>
        <v>0</v>
      </c>
      <c r="Q255" s="16"/>
      <c r="R255" s="16"/>
    </row>
    <row r="256" spans="1:18" s="17" customFormat="1" ht="14.25" customHeight="1">
      <c r="A256" s="62" t="s">
        <v>60</v>
      </c>
      <c r="B256" s="42" t="s">
        <v>112</v>
      </c>
      <c r="C256" s="21" t="s">
        <v>6</v>
      </c>
      <c r="D256" s="11"/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f>J257</f>
        <v>0</v>
      </c>
      <c r="K256" s="27">
        <f aca="true" t="shared" si="140" ref="K256:P256">K257</f>
        <v>0</v>
      </c>
      <c r="L256" s="27">
        <f t="shared" si="140"/>
        <v>0</v>
      </c>
      <c r="M256" s="27">
        <f t="shared" si="140"/>
        <v>0</v>
      </c>
      <c r="N256" s="27">
        <f t="shared" si="140"/>
        <v>0</v>
      </c>
      <c r="O256" s="27">
        <f t="shared" si="140"/>
        <v>0</v>
      </c>
      <c r="P256" s="27">
        <f t="shared" si="140"/>
        <v>0</v>
      </c>
      <c r="Q256" s="16"/>
      <c r="R256" s="16"/>
    </row>
    <row r="257" spans="1:18" s="17" customFormat="1" ht="33" customHeight="1">
      <c r="A257" s="51"/>
      <c r="B257" s="42"/>
      <c r="C257" s="21" t="s">
        <v>49</v>
      </c>
      <c r="D257" s="11"/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f>SUM(J258:J261)</f>
        <v>0</v>
      </c>
      <c r="K257" s="27">
        <f aca="true" t="shared" si="141" ref="K257:P257">SUM(K258:K261)</f>
        <v>0</v>
      </c>
      <c r="L257" s="27">
        <f t="shared" si="141"/>
        <v>0</v>
      </c>
      <c r="M257" s="27">
        <f t="shared" si="141"/>
        <v>0</v>
      </c>
      <c r="N257" s="27">
        <f t="shared" si="141"/>
        <v>0</v>
      </c>
      <c r="O257" s="27">
        <f t="shared" si="141"/>
        <v>0</v>
      </c>
      <c r="P257" s="27">
        <f t="shared" si="141"/>
        <v>0</v>
      </c>
      <c r="Q257" s="16"/>
      <c r="R257" s="16"/>
    </row>
    <row r="258" spans="1:18" s="17" customFormat="1" ht="15.75">
      <c r="A258" s="51"/>
      <c r="B258" s="42"/>
      <c r="C258" s="23" t="s">
        <v>2</v>
      </c>
      <c r="D258" s="18"/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16"/>
      <c r="R258" s="16"/>
    </row>
    <row r="259" spans="1:18" s="17" customFormat="1" ht="15.75">
      <c r="A259" s="51"/>
      <c r="B259" s="42"/>
      <c r="C259" s="21" t="s">
        <v>3</v>
      </c>
      <c r="D259" s="18"/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16"/>
      <c r="R259" s="16"/>
    </row>
    <row r="260" spans="1:18" s="17" customFormat="1" ht="15.75">
      <c r="A260" s="51"/>
      <c r="B260" s="42"/>
      <c r="C260" s="21" t="s">
        <v>4</v>
      </c>
      <c r="D260" s="18"/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16"/>
      <c r="R260" s="16"/>
    </row>
    <row r="261" spans="1:18" s="17" customFormat="1" ht="39" customHeight="1">
      <c r="A261" s="51"/>
      <c r="B261" s="42"/>
      <c r="C261" s="21" t="s">
        <v>47</v>
      </c>
      <c r="D261" s="18"/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16"/>
      <c r="R261" s="16"/>
    </row>
    <row r="262" spans="1:18" s="17" customFormat="1" ht="15.75">
      <c r="A262" s="74" t="s">
        <v>61</v>
      </c>
      <c r="B262" s="48" t="s">
        <v>114</v>
      </c>
      <c r="C262" s="21" t="s">
        <v>6</v>
      </c>
      <c r="D262" s="11"/>
      <c r="E262" s="15">
        <f>SUM(F262:K262)</f>
        <v>656277.65916</v>
      </c>
      <c r="F262" s="15">
        <f>SUM(F268+F265)</f>
        <v>16442.46079</v>
      </c>
      <c r="G262" s="15">
        <f>SUM(G265+G268)</f>
        <v>1840.91848</v>
      </c>
      <c r="H262" s="15">
        <f>SUM(H265+H268)</f>
        <v>29116.5902</v>
      </c>
      <c r="I262" s="15">
        <f>SUM(I265+I269)</f>
        <v>306619.801</v>
      </c>
      <c r="J262" s="15">
        <f>J263+J270</f>
        <v>302257.88869</v>
      </c>
      <c r="K262" s="15">
        <f aca="true" t="shared" si="142" ref="K262:P262">K263+K270</f>
        <v>0</v>
      </c>
      <c r="L262" s="15">
        <f t="shared" si="142"/>
        <v>0</v>
      </c>
      <c r="M262" s="15">
        <f t="shared" si="142"/>
        <v>0</v>
      </c>
      <c r="N262" s="15">
        <f t="shared" si="142"/>
        <v>0</v>
      </c>
      <c r="O262" s="15">
        <f t="shared" si="142"/>
        <v>0</v>
      </c>
      <c r="P262" s="15">
        <f t="shared" si="142"/>
        <v>0</v>
      </c>
      <c r="Q262" s="16"/>
      <c r="R262" s="16"/>
    </row>
    <row r="263" spans="1:18" s="17" customFormat="1" ht="30" customHeight="1">
      <c r="A263" s="61"/>
      <c r="B263" s="49"/>
      <c r="C263" s="21" t="s">
        <v>49</v>
      </c>
      <c r="D263" s="11"/>
      <c r="E263" s="15">
        <f>SUM(F263:K263)</f>
        <v>656277.65916</v>
      </c>
      <c r="F263" s="15">
        <f>SUM(F265)</f>
        <v>16442.46079</v>
      </c>
      <c r="G263" s="15">
        <f>SUM(G265)</f>
        <v>1840.91848</v>
      </c>
      <c r="H263" s="15">
        <f>SUM(H265)</f>
        <v>29116.5902</v>
      </c>
      <c r="I263" s="15">
        <f>SUM(I265+I269)</f>
        <v>306619.801</v>
      </c>
      <c r="J263" s="15">
        <f>SUM(J265+J269+J264+J268)</f>
        <v>302257.88869</v>
      </c>
      <c r="K263" s="15">
        <f aca="true" t="shared" si="143" ref="K263:P263">SUM(K265+K269+K264+K268)</f>
        <v>0</v>
      </c>
      <c r="L263" s="15">
        <f t="shared" si="143"/>
        <v>0</v>
      </c>
      <c r="M263" s="15">
        <f t="shared" si="143"/>
        <v>0</v>
      </c>
      <c r="N263" s="15">
        <f t="shared" si="143"/>
        <v>0</v>
      </c>
      <c r="O263" s="15">
        <f t="shared" si="143"/>
        <v>0</v>
      </c>
      <c r="P263" s="15">
        <f t="shared" si="143"/>
        <v>0</v>
      </c>
      <c r="Q263" s="16"/>
      <c r="R263" s="16"/>
    </row>
    <row r="264" spans="1:18" s="17" customFormat="1" ht="15.75">
      <c r="A264" s="61"/>
      <c r="B264" s="49"/>
      <c r="C264" s="23" t="s">
        <v>2</v>
      </c>
      <c r="D264" s="18"/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16"/>
      <c r="R264" s="16"/>
    </row>
    <row r="265" spans="1:18" s="17" customFormat="1" ht="15.75">
      <c r="A265" s="61"/>
      <c r="B265" s="49"/>
      <c r="C265" s="21" t="s">
        <v>3</v>
      </c>
      <c r="D265" s="18"/>
      <c r="E265" s="15">
        <f>SUM(F265:K265)</f>
        <v>450605.25916</v>
      </c>
      <c r="F265" s="15">
        <f>F266+F267</f>
        <v>16442.46079</v>
      </c>
      <c r="G265" s="15">
        <f>G266+G267</f>
        <v>1840.91848</v>
      </c>
      <c r="H265" s="15">
        <f>H266+H267</f>
        <v>29116.5902</v>
      </c>
      <c r="I265" s="15">
        <f>I266+I267</f>
        <v>219275.401</v>
      </c>
      <c r="J265" s="15">
        <f>J266+J267</f>
        <v>183929.88869</v>
      </c>
      <c r="K265" s="15">
        <f aca="true" t="shared" si="144" ref="K265:P265">K266+K267</f>
        <v>0</v>
      </c>
      <c r="L265" s="15">
        <f t="shared" si="144"/>
        <v>0</v>
      </c>
      <c r="M265" s="15">
        <f t="shared" si="144"/>
        <v>0</v>
      </c>
      <c r="N265" s="15">
        <f t="shared" si="144"/>
        <v>0</v>
      </c>
      <c r="O265" s="15">
        <f t="shared" si="144"/>
        <v>0</v>
      </c>
      <c r="P265" s="15">
        <f t="shared" si="144"/>
        <v>0</v>
      </c>
      <c r="Q265" s="16"/>
      <c r="R265" s="16"/>
    </row>
    <row r="266" spans="1:18" s="17" customFormat="1" ht="15.75">
      <c r="A266" s="61"/>
      <c r="B266" s="49"/>
      <c r="C266" s="21"/>
      <c r="D266" s="18" t="s">
        <v>15</v>
      </c>
      <c r="E266" s="20">
        <f>SUM(F266:K266)</f>
        <v>440443.65916000004</v>
      </c>
      <c r="F266" s="20">
        <v>6280.86079</v>
      </c>
      <c r="G266" s="20">
        <v>1840.91848</v>
      </c>
      <c r="H266" s="20">
        <v>29116.5902</v>
      </c>
      <c r="I266" s="20">
        <v>219275.401</v>
      </c>
      <c r="J266" s="20">
        <v>183929.88869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16"/>
      <c r="R266" s="16"/>
    </row>
    <row r="267" spans="1:18" s="17" customFormat="1" ht="15.75">
      <c r="A267" s="61"/>
      <c r="B267" s="49"/>
      <c r="C267" s="21"/>
      <c r="D267" s="18" t="s">
        <v>9</v>
      </c>
      <c r="E267" s="20">
        <f>SUM(F267:K267)</f>
        <v>10161.6</v>
      </c>
      <c r="F267" s="20">
        <v>10161.6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16"/>
      <c r="R267" s="16"/>
    </row>
    <row r="268" spans="1:18" s="17" customFormat="1" ht="15.75">
      <c r="A268" s="61"/>
      <c r="B268" s="49"/>
      <c r="C268" s="21" t="s">
        <v>4</v>
      </c>
      <c r="D268" s="18"/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16"/>
      <c r="R268" s="16"/>
    </row>
    <row r="269" spans="1:18" s="17" customFormat="1" ht="31.5">
      <c r="A269" s="61"/>
      <c r="B269" s="49"/>
      <c r="C269" s="21" t="s">
        <v>47</v>
      </c>
      <c r="D269" s="18" t="s">
        <v>15</v>
      </c>
      <c r="E269" s="15">
        <f>SUM(F269:P269)</f>
        <v>205672.4</v>
      </c>
      <c r="F269" s="15">
        <v>0</v>
      </c>
      <c r="G269" s="15">
        <v>0</v>
      </c>
      <c r="H269" s="15">
        <v>0</v>
      </c>
      <c r="I269" s="15">
        <v>87344.4</v>
      </c>
      <c r="J269" s="15">
        <v>118328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6"/>
      <c r="R269" s="16"/>
    </row>
    <row r="270" spans="1:18" s="17" customFormat="1" ht="47.25">
      <c r="A270" s="76"/>
      <c r="B270" s="75"/>
      <c r="C270" s="21" t="s">
        <v>46</v>
      </c>
      <c r="D270" s="18"/>
      <c r="E270" s="20">
        <f>SUM(F270:K270)</f>
        <v>0</v>
      </c>
      <c r="F270" s="20">
        <f>SUM(F271:F271)</f>
        <v>0</v>
      </c>
      <c r="G270" s="20">
        <f>SUM(G271:G271)</f>
        <v>0</v>
      </c>
      <c r="H270" s="20">
        <f>SUM(H271:H271)</f>
        <v>0</v>
      </c>
      <c r="I270" s="20">
        <v>0</v>
      </c>
      <c r="J270" s="20">
        <f>SUM(J271)</f>
        <v>0</v>
      </c>
      <c r="K270" s="20">
        <f aca="true" t="shared" si="145" ref="K270:P270">SUM(K271)</f>
        <v>0</v>
      </c>
      <c r="L270" s="20">
        <f t="shared" si="145"/>
        <v>0</v>
      </c>
      <c r="M270" s="20">
        <f t="shared" si="145"/>
        <v>0</v>
      </c>
      <c r="N270" s="20">
        <f t="shared" si="145"/>
        <v>0</v>
      </c>
      <c r="O270" s="20">
        <f t="shared" si="145"/>
        <v>0</v>
      </c>
      <c r="P270" s="20">
        <f t="shared" si="145"/>
        <v>0</v>
      </c>
      <c r="Q270" s="16"/>
      <c r="R270" s="16"/>
    </row>
    <row r="271" spans="1:18" s="17" customFormat="1" ht="15.75">
      <c r="A271" s="76"/>
      <c r="B271" s="75"/>
      <c r="C271" s="21"/>
      <c r="D271" s="18" t="s">
        <v>15</v>
      </c>
      <c r="E271" s="20">
        <f>SUM(F271:K271)</f>
        <v>0</v>
      </c>
      <c r="F271" s="20">
        <v>0</v>
      </c>
      <c r="G271" s="20">
        <v>0</v>
      </c>
      <c r="H271" s="20">
        <v>0</v>
      </c>
      <c r="I271" s="20">
        <v>0</v>
      </c>
      <c r="J271" s="20"/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16"/>
      <c r="R271" s="16"/>
    </row>
    <row r="272" spans="1:18" s="17" customFormat="1" ht="15.75">
      <c r="A272" s="74" t="s">
        <v>62</v>
      </c>
      <c r="B272" s="48" t="s">
        <v>86</v>
      </c>
      <c r="C272" s="21" t="s">
        <v>6</v>
      </c>
      <c r="D272" s="11"/>
      <c r="E272" s="15">
        <f>SUM(F272:P272)</f>
        <v>642149.9799499998</v>
      </c>
      <c r="F272" s="15">
        <f>SUM(F275+F277+F278)</f>
        <v>69909.879</v>
      </c>
      <c r="G272" s="15">
        <f>SUM(G275+G277+G278)</f>
        <v>58534.140960000004</v>
      </c>
      <c r="H272" s="15">
        <f>SUM(H275+H277+H278+H280)</f>
        <v>27449.962639999998</v>
      </c>
      <c r="I272" s="15">
        <f>SUM(I275+I278)</f>
        <v>68339.23335000001</v>
      </c>
      <c r="J272" s="15">
        <f>J273+J280</f>
        <v>74074.954</v>
      </c>
      <c r="K272" s="15">
        <f aca="true" t="shared" si="146" ref="K272:P272">K273+K280</f>
        <v>47193.73</v>
      </c>
      <c r="L272" s="15">
        <f t="shared" si="146"/>
        <v>35117.6</v>
      </c>
      <c r="M272" s="15">
        <f t="shared" si="146"/>
        <v>65324.17</v>
      </c>
      <c r="N272" s="15">
        <f t="shared" si="146"/>
        <v>63424.78</v>
      </c>
      <c r="O272" s="15">
        <f t="shared" si="146"/>
        <v>65324.95</v>
      </c>
      <c r="P272" s="15">
        <f t="shared" si="146"/>
        <v>67456.58</v>
      </c>
      <c r="Q272" s="16"/>
      <c r="R272" s="16"/>
    </row>
    <row r="273" spans="1:18" s="17" customFormat="1" ht="31.5">
      <c r="A273" s="61"/>
      <c r="B273" s="49"/>
      <c r="C273" s="21" t="s">
        <v>48</v>
      </c>
      <c r="D273" s="11"/>
      <c r="E273" s="15">
        <f>SUM(F273:P273)</f>
        <v>642149.9799499998</v>
      </c>
      <c r="F273" s="15">
        <f>SUM(F275+F278)</f>
        <v>69909.879</v>
      </c>
      <c r="G273" s="15">
        <f>SUM(G275+G278)</f>
        <v>58534.140960000004</v>
      </c>
      <c r="H273" s="15">
        <f>SUM(H275+H278)</f>
        <v>27449.962639999998</v>
      </c>
      <c r="I273" s="15">
        <f>SUM(I275+I278)</f>
        <v>68339.23335000001</v>
      </c>
      <c r="J273" s="15">
        <f>SUM(J275+J274+J277+J278)</f>
        <v>74074.954</v>
      </c>
      <c r="K273" s="15">
        <f aca="true" t="shared" si="147" ref="K273:P273">SUM(K275+K274+K277+K278)</f>
        <v>47193.73</v>
      </c>
      <c r="L273" s="15">
        <f t="shared" si="147"/>
        <v>35117.6</v>
      </c>
      <c r="M273" s="15">
        <f t="shared" si="147"/>
        <v>65324.17</v>
      </c>
      <c r="N273" s="15">
        <f t="shared" si="147"/>
        <v>63424.78</v>
      </c>
      <c r="O273" s="15">
        <f t="shared" si="147"/>
        <v>65324.95</v>
      </c>
      <c r="P273" s="15">
        <f t="shared" si="147"/>
        <v>67456.58</v>
      </c>
      <c r="Q273" s="16"/>
      <c r="R273" s="16"/>
    </row>
    <row r="274" spans="1:18" s="17" customFormat="1" ht="15.75">
      <c r="A274" s="61"/>
      <c r="B274" s="49"/>
      <c r="C274" s="23" t="s">
        <v>2</v>
      </c>
      <c r="D274" s="18"/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16"/>
      <c r="R274" s="16"/>
    </row>
    <row r="275" spans="1:18" s="17" customFormat="1" ht="15.75">
      <c r="A275" s="61"/>
      <c r="B275" s="49"/>
      <c r="C275" s="21" t="s">
        <v>3</v>
      </c>
      <c r="D275" s="18"/>
      <c r="E275" s="15">
        <f>SUM(F275:P275)</f>
        <v>640288.4799499998</v>
      </c>
      <c r="F275" s="15">
        <f>F276+F277</f>
        <v>69444.179</v>
      </c>
      <c r="G275" s="15">
        <f>G276+G277</f>
        <v>57998.24096</v>
      </c>
      <c r="H275" s="15">
        <f>H276+H277</f>
        <v>27136.66264</v>
      </c>
      <c r="I275" s="15">
        <f>I276+I277</f>
        <v>67792.63335</v>
      </c>
      <c r="J275" s="15">
        <f>J276</f>
        <v>74074.954</v>
      </c>
      <c r="K275" s="15">
        <f aca="true" t="shared" si="148" ref="K275:P275">K276</f>
        <v>47193.73</v>
      </c>
      <c r="L275" s="15">
        <f t="shared" si="148"/>
        <v>35117.6</v>
      </c>
      <c r="M275" s="15">
        <f t="shared" si="148"/>
        <v>65324.17</v>
      </c>
      <c r="N275" s="15">
        <f t="shared" si="148"/>
        <v>63424.78</v>
      </c>
      <c r="O275" s="15">
        <f t="shared" si="148"/>
        <v>65324.95</v>
      </c>
      <c r="P275" s="15">
        <f t="shared" si="148"/>
        <v>67456.58</v>
      </c>
      <c r="Q275" s="16"/>
      <c r="R275" s="16"/>
    </row>
    <row r="276" spans="1:18" s="17" customFormat="1" ht="15.75">
      <c r="A276" s="61"/>
      <c r="B276" s="49"/>
      <c r="C276" s="21"/>
      <c r="D276" s="18" t="s">
        <v>9</v>
      </c>
      <c r="E276" s="20">
        <f>SUM(F276:P276)</f>
        <v>640288.4799499998</v>
      </c>
      <c r="F276" s="20">
        <v>69444.179</v>
      </c>
      <c r="G276" s="20">
        <v>57998.24096</v>
      </c>
      <c r="H276" s="20">
        <v>27136.66264</v>
      </c>
      <c r="I276" s="20">
        <v>67792.63335</v>
      </c>
      <c r="J276" s="20">
        <v>74074.954</v>
      </c>
      <c r="K276" s="20">
        <v>47193.73</v>
      </c>
      <c r="L276" s="20">
        <v>35117.6</v>
      </c>
      <c r="M276" s="20">
        <v>65324.17</v>
      </c>
      <c r="N276" s="20">
        <v>63424.78</v>
      </c>
      <c r="O276" s="20">
        <v>65324.95</v>
      </c>
      <c r="P276" s="20">
        <v>67456.58</v>
      </c>
      <c r="Q276" s="16"/>
      <c r="R276" s="16"/>
    </row>
    <row r="277" spans="1:18" s="17" customFormat="1" ht="15.75">
      <c r="A277" s="61"/>
      <c r="B277" s="49"/>
      <c r="C277" s="21" t="s">
        <v>4</v>
      </c>
      <c r="D277" s="18"/>
      <c r="E277" s="20">
        <f>SUM(F277:K277)</f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16"/>
      <c r="R277" s="16"/>
    </row>
    <row r="278" spans="1:18" s="17" customFormat="1" ht="28.5" customHeight="1">
      <c r="A278" s="61"/>
      <c r="B278" s="49"/>
      <c r="C278" s="21" t="s">
        <v>47</v>
      </c>
      <c r="D278" s="18"/>
      <c r="E278" s="15">
        <f>SUM(F278:K278)</f>
        <v>1861.5</v>
      </c>
      <c r="F278" s="15">
        <f>F279</f>
        <v>465.7</v>
      </c>
      <c r="G278" s="15">
        <f>G279</f>
        <v>535.9</v>
      </c>
      <c r="H278" s="15">
        <f>H279</f>
        <v>313.3</v>
      </c>
      <c r="I278" s="15">
        <v>546.6</v>
      </c>
      <c r="J278" s="15">
        <f>J279</f>
        <v>0</v>
      </c>
      <c r="K278" s="15">
        <f aca="true" t="shared" si="149" ref="K278:P278">K279</f>
        <v>0</v>
      </c>
      <c r="L278" s="15">
        <f t="shared" si="149"/>
        <v>0</v>
      </c>
      <c r="M278" s="15">
        <f t="shared" si="149"/>
        <v>0</v>
      </c>
      <c r="N278" s="15">
        <f t="shared" si="149"/>
        <v>0</v>
      </c>
      <c r="O278" s="15">
        <f t="shared" si="149"/>
        <v>0</v>
      </c>
      <c r="P278" s="15">
        <f t="shared" si="149"/>
        <v>0</v>
      </c>
      <c r="Q278" s="16"/>
      <c r="R278" s="16"/>
    </row>
    <row r="279" spans="1:18" s="17" customFormat="1" ht="12.75" customHeight="1">
      <c r="A279" s="52"/>
      <c r="B279" s="54"/>
      <c r="C279" s="21"/>
      <c r="D279" s="18" t="s">
        <v>9</v>
      </c>
      <c r="E279" s="20">
        <f>SUM(F279:K279)</f>
        <v>1861.5</v>
      </c>
      <c r="F279" s="20">
        <v>465.7</v>
      </c>
      <c r="G279" s="20">
        <v>535.9</v>
      </c>
      <c r="H279" s="20">
        <v>313.3</v>
      </c>
      <c r="I279" s="20">
        <v>546.6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16"/>
      <c r="R279" s="16"/>
    </row>
    <row r="280" spans="1:18" s="17" customFormat="1" ht="30" customHeight="1">
      <c r="A280" s="52"/>
      <c r="B280" s="54"/>
      <c r="C280" s="21" t="s">
        <v>129</v>
      </c>
      <c r="D280" s="18"/>
      <c r="E280" s="20">
        <f>SUM(F280:K280)</f>
        <v>0</v>
      </c>
      <c r="F280" s="20">
        <f>F281</f>
        <v>0</v>
      </c>
      <c r="G280" s="20">
        <f>G281</f>
        <v>0</v>
      </c>
      <c r="H280" s="20">
        <f>H281</f>
        <v>0</v>
      </c>
      <c r="I280" s="20">
        <f>I281</f>
        <v>0</v>
      </c>
      <c r="J280" s="20">
        <f>J281</f>
        <v>0</v>
      </c>
      <c r="K280" s="20">
        <f aca="true" t="shared" si="150" ref="K280:P280">K281</f>
        <v>0</v>
      </c>
      <c r="L280" s="20">
        <f t="shared" si="150"/>
        <v>0</v>
      </c>
      <c r="M280" s="20">
        <f t="shared" si="150"/>
        <v>0</v>
      </c>
      <c r="N280" s="20">
        <f t="shared" si="150"/>
        <v>0</v>
      </c>
      <c r="O280" s="20">
        <f t="shared" si="150"/>
        <v>0</v>
      </c>
      <c r="P280" s="20">
        <f t="shared" si="150"/>
        <v>0</v>
      </c>
      <c r="Q280" s="16"/>
      <c r="R280" s="16"/>
    </row>
    <row r="281" spans="1:18" s="17" customFormat="1" ht="12.75" customHeight="1">
      <c r="A281" s="53"/>
      <c r="B281" s="55"/>
      <c r="C281" s="21"/>
      <c r="D281" s="18"/>
      <c r="E281" s="20">
        <f>SUM(F281:K281)</f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16"/>
      <c r="R281" s="16"/>
    </row>
    <row r="282" spans="1:18" s="17" customFormat="1" ht="15.75">
      <c r="A282" s="51" t="s">
        <v>63</v>
      </c>
      <c r="B282" s="42" t="s">
        <v>87</v>
      </c>
      <c r="C282" s="21" t="s">
        <v>6</v>
      </c>
      <c r="D282" s="11"/>
      <c r="E282" s="15">
        <f>SUM(F282:P282)</f>
        <v>229341.11611</v>
      </c>
      <c r="F282" s="15">
        <f>SUM(F285+F287)</f>
        <v>25207.484</v>
      </c>
      <c r="G282" s="15">
        <f>SUM(G285+G287)</f>
        <v>17050.073</v>
      </c>
      <c r="H282" s="15">
        <f>SUM(H285+H287)</f>
        <v>11509.18</v>
      </c>
      <c r="I282" s="15">
        <f>SUM(I285+I287)</f>
        <v>25762.59082</v>
      </c>
      <c r="J282" s="15">
        <f>J283</f>
        <v>28000.45829</v>
      </c>
      <c r="K282" s="15">
        <f aca="true" t="shared" si="151" ref="K282:P282">K283</f>
        <v>8716.97</v>
      </c>
      <c r="L282" s="15">
        <f t="shared" si="151"/>
        <v>8126.5</v>
      </c>
      <c r="M282" s="15">
        <f t="shared" si="151"/>
        <v>18375.48</v>
      </c>
      <c r="N282" s="15">
        <f t="shared" si="151"/>
        <v>23564.78</v>
      </c>
      <c r="O282" s="15">
        <f t="shared" si="151"/>
        <v>28395.47</v>
      </c>
      <c r="P282" s="15">
        <f t="shared" si="151"/>
        <v>34632.13</v>
      </c>
      <c r="Q282" s="16"/>
      <c r="R282" s="16"/>
    </row>
    <row r="283" spans="1:18" s="17" customFormat="1" ht="31.5">
      <c r="A283" s="51"/>
      <c r="B283" s="42"/>
      <c r="C283" s="21" t="s">
        <v>49</v>
      </c>
      <c r="D283" s="11"/>
      <c r="E283" s="15">
        <f>SUM(F283:P283)</f>
        <v>229341.11611</v>
      </c>
      <c r="F283" s="15">
        <f>SUM(F285)</f>
        <v>25207.484</v>
      </c>
      <c r="G283" s="15">
        <f>SUM(G285)</f>
        <v>17050.073</v>
      </c>
      <c r="H283" s="15">
        <f>SUM(H285)</f>
        <v>11509.18</v>
      </c>
      <c r="I283" s="15">
        <f>SUM(I285)</f>
        <v>25762.59082</v>
      </c>
      <c r="J283" s="15">
        <f>SUM(J285+J284+J287+J288)</f>
        <v>28000.45829</v>
      </c>
      <c r="K283" s="15">
        <f aca="true" t="shared" si="152" ref="K283:P283">SUM(K285+K284+K287+K288)</f>
        <v>8716.97</v>
      </c>
      <c r="L283" s="15">
        <f t="shared" si="152"/>
        <v>8126.5</v>
      </c>
      <c r="M283" s="15">
        <f t="shared" si="152"/>
        <v>18375.48</v>
      </c>
      <c r="N283" s="15">
        <f t="shared" si="152"/>
        <v>23564.78</v>
      </c>
      <c r="O283" s="15">
        <f t="shared" si="152"/>
        <v>28395.47</v>
      </c>
      <c r="P283" s="15">
        <f t="shared" si="152"/>
        <v>34632.13</v>
      </c>
      <c r="Q283" s="16"/>
      <c r="R283" s="16"/>
    </row>
    <row r="284" spans="1:18" s="17" customFormat="1" ht="15.75">
      <c r="A284" s="51"/>
      <c r="B284" s="42"/>
      <c r="C284" s="23" t="s">
        <v>2</v>
      </c>
      <c r="D284" s="18"/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16"/>
      <c r="R284" s="16"/>
    </row>
    <row r="285" spans="1:18" s="17" customFormat="1" ht="15.75">
      <c r="A285" s="51"/>
      <c r="B285" s="42"/>
      <c r="C285" s="21" t="s">
        <v>3</v>
      </c>
      <c r="D285" s="18"/>
      <c r="E285" s="15">
        <f>SUM(F285:P285)</f>
        <v>229341.11611</v>
      </c>
      <c r="F285" s="15">
        <f aca="true" t="shared" si="153" ref="F285:P285">F286</f>
        <v>25207.484</v>
      </c>
      <c r="G285" s="15">
        <f t="shared" si="153"/>
        <v>17050.073</v>
      </c>
      <c r="H285" s="15">
        <f>H286</f>
        <v>11509.18</v>
      </c>
      <c r="I285" s="15">
        <f>I286</f>
        <v>25762.59082</v>
      </c>
      <c r="J285" s="15">
        <f t="shared" si="153"/>
        <v>28000.45829</v>
      </c>
      <c r="K285" s="15">
        <f t="shared" si="153"/>
        <v>8716.97</v>
      </c>
      <c r="L285" s="15">
        <f t="shared" si="153"/>
        <v>8126.5</v>
      </c>
      <c r="M285" s="15">
        <f t="shared" si="153"/>
        <v>18375.48</v>
      </c>
      <c r="N285" s="15">
        <f t="shared" si="153"/>
        <v>23564.78</v>
      </c>
      <c r="O285" s="15">
        <f t="shared" si="153"/>
        <v>28395.47</v>
      </c>
      <c r="P285" s="15">
        <f t="shared" si="153"/>
        <v>34632.13</v>
      </c>
      <c r="Q285" s="16"/>
      <c r="R285" s="16"/>
    </row>
    <row r="286" spans="1:18" s="17" customFormat="1" ht="12.75" customHeight="1">
      <c r="A286" s="51"/>
      <c r="B286" s="42"/>
      <c r="C286" s="21"/>
      <c r="D286" s="18" t="s">
        <v>9</v>
      </c>
      <c r="E286" s="20">
        <f>SUM(F286:P286)</f>
        <v>229341.11611</v>
      </c>
      <c r="F286" s="20">
        <v>25207.484</v>
      </c>
      <c r="G286" s="20">
        <v>17050.073</v>
      </c>
      <c r="H286" s="20">
        <v>11509.18</v>
      </c>
      <c r="I286" s="20">
        <v>25762.59082</v>
      </c>
      <c r="J286" s="20">
        <v>28000.45829</v>
      </c>
      <c r="K286" s="20">
        <v>8716.97</v>
      </c>
      <c r="L286" s="20">
        <v>8126.5</v>
      </c>
      <c r="M286" s="20">
        <v>18375.48</v>
      </c>
      <c r="N286" s="20">
        <v>23564.78</v>
      </c>
      <c r="O286" s="20">
        <v>28395.47</v>
      </c>
      <c r="P286" s="20">
        <v>34632.13</v>
      </c>
      <c r="Q286" s="16"/>
      <c r="R286" s="16"/>
    </row>
    <row r="287" spans="1:18" s="17" customFormat="1" ht="15.75">
      <c r="A287" s="51"/>
      <c r="B287" s="42"/>
      <c r="C287" s="21" t="s">
        <v>4</v>
      </c>
      <c r="D287" s="18"/>
      <c r="E287" s="20">
        <f>SUM(F287:K287)</f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16"/>
      <c r="R287" s="16"/>
    </row>
    <row r="288" spans="1:18" s="17" customFormat="1" ht="29.25" customHeight="1">
      <c r="A288" s="51"/>
      <c r="B288" s="42"/>
      <c r="C288" s="21" t="s">
        <v>47</v>
      </c>
      <c r="D288" s="18"/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16"/>
      <c r="R288" s="16"/>
    </row>
    <row r="289" spans="1:18" s="17" customFormat="1" ht="13.5" customHeight="1">
      <c r="A289" s="51" t="s">
        <v>64</v>
      </c>
      <c r="B289" s="42" t="s">
        <v>88</v>
      </c>
      <c r="C289" s="21" t="s">
        <v>6</v>
      </c>
      <c r="D289" s="11"/>
      <c r="E289" s="15">
        <f>SUM(F289:P289)</f>
        <v>6890.92</v>
      </c>
      <c r="F289" s="15">
        <f>SUM(F293+F295)</f>
        <v>180</v>
      </c>
      <c r="G289" s="15">
        <f>SUM(G293+G295)</f>
        <v>570</v>
      </c>
      <c r="H289" s="15">
        <f>SUM(H293+H295)</f>
        <v>237.44</v>
      </c>
      <c r="I289" s="15">
        <f>SUM(I293+I295)</f>
        <v>0</v>
      </c>
      <c r="J289" s="15">
        <f>SUM(J290+J292)</f>
        <v>583.3</v>
      </c>
      <c r="K289" s="15">
        <f aca="true" t="shared" si="154" ref="K289:P289">SUM(K290+K292)</f>
        <v>450</v>
      </c>
      <c r="L289" s="15">
        <f t="shared" si="154"/>
        <v>480</v>
      </c>
      <c r="M289" s="15">
        <f t="shared" si="154"/>
        <v>1534.4</v>
      </c>
      <c r="N289" s="15">
        <f t="shared" si="154"/>
        <v>844.5</v>
      </c>
      <c r="O289" s="15">
        <f t="shared" si="154"/>
        <v>1324.68</v>
      </c>
      <c r="P289" s="15">
        <f t="shared" si="154"/>
        <v>686.6</v>
      </c>
      <c r="Q289" s="16"/>
      <c r="R289" s="16"/>
    </row>
    <row r="290" spans="1:18" s="17" customFormat="1" ht="28.5" customHeight="1">
      <c r="A290" s="51"/>
      <c r="B290" s="42"/>
      <c r="C290" s="21" t="s">
        <v>49</v>
      </c>
      <c r="D290" s="11"/>
      <c r="E290" s="15">
        <f>SUM(F290:P290)</f>
        <v>6890.92</v>
      </c>
      <c r="F290" s="15">
        <f>SUM(F294+F296)</f>
        <v>180</v>
      </c>
      <c r="G290" s="15">
        <f>SUM(G293)</f>
        <v>570</v>
      </c>
      <c r="H290" s="15">
        <f>SUM(H293)</f>
        <v>237.44</v>
      </c>
      <c r="I290" s="15">
        <f>SUM(I293)</f>
        <v>0</v>
      </c>
      <c r="J290" s="15">
        <f>SUM(J291+J293+J295+J296)</f>
        <v>583.3</v>
      </c>
      <c r="K290" s="15">
        <f>SUM(K294+K296)</f>
        <v>450</v>
      </c>
      <c r="L290" s="15">
        <f>SUM(L294+L296)</f>
        <v>480</v>
      </c>
      <c r="M290" s="15">
        <v>1534.4</v>
      </c>
      <c r="N290" s="15">
        <v>844.5</v>
      </c>
      <c r="O290" s="15">
        <v>1324.68</v>
      </c>
      <c r="P290" s="15">
        <v>686.6</v>
      </c>
      <c r="Q290" s="16"/>
      <c r="R290" s="16"/>
    </row>
    <row r="291" spans="1:18" s="17" customFormat="1" ht="15.75">
      <c r="A291" s="51"/>
      <c r="B291" s="42"/>
      <c r="C291" s="23" t="s">
        <v>2</v>
      </c>
      <c r="D291" s="18"/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16"/>
      <c r="R291" s="16"/>
    </row>
    <row r="292" spans="1:18" s="17" customFormat="1" ht="33.75" customHeight="1">
      <c r="A292" s="51"/>
      <c r="B292" s="42"/>
      <c r="C292" s="21" t="s">
        <v>7</v>
      </c>
      <c r="D292" s="18"/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16"/>
      <c r="R292" s="16"/>
    </row>
    <row r="293" spans="1:18" s="17" customFormat="1" ht="15.75">
      <c r="A293" s="51"/>
      <c r="B293" s="42"/>
      <c r="C293" s="21" t="s">
        <v>3</v>
      </c>
      <c r="D293" s="18"/>
      <c r="E293" s="15">
        <f>SUM(F292:P293)</f>
        <v>6890.92</v>
      </c>
      <c r="F293" s="15">
        <f>F294</f>
        <v>180</v>
      </c>
      <c r="G293" s="15">
        <f>G294</f>
        <v>570</v>
      </c>
      <c r="H293" s="15">
        <f>H294</f>
        <v>237.44</v>
      </c>
      <c r="I293" s="15">
        <f>I294</f>
        <v>0</v>
      </c>
      <c r="J293" s="20">
        <f>J294</f>
        <v>583.3</v>
      </c>
      <c r="K293" s="20">
        <f aca="true" t="shared" si="155" ref="K293:P293">K294</f>
        <v>450</v>
      </c>
      <c r="L293" s="20">
        <f t="shared" si="155"/>
        <v>480</v>
      </c>
      <c r="M293" s="20">
        <f t="shared" si="155"/>
        <v>1534.4</v>
      </c>
      <c r="N293" s="20">
        <f t="shared" si="155"/>
        <v>844.5</v>
      </c>
      <c r="O293" s="20">
        <f t="shared" si="155"/>
        <v>1324.68</v>
      </c>
      <c r="P293" s="20">
        <f t="shared" si="155"/>
        <v>686.6</v>
      </c>
      <c r="Q293" s="16"/>
      <c r="R293" s="16"/>
    </row>
    <row r="294" spans="1:18" s="17" customFormat="1" ht="13.5" customHeight="1">
      <c r="A294" s="51"/>
      <c r="B294" s="42"/>
      <c r="C294" s="21"/>
      <c r="D294" s="18" t="s">
        <v>9</v>
      </c>
      <c r="E294" s="20">
        <f>SUM(F294:P294)</f>
        <v>6890.92</v>
      </c>
      <c r="F294" s="20">
        <v>180</v>
      </c>
      <c r="G294" s="20">
        <v>570</v>
      </c>
      <c r="H294" s="20">
        <f>180+57.44</f>
        <v>237.44</v>
      </c>
      <c r="I294" s="20">
        <v>0</v>
      </c>
      <c r="J294" s="20">
        <v>583.3</v>
      </c>
      <c r="K294" s="20">
        <v>450</v>
      </c>
      <c r="L294" s="20">
        <v>480</v>
      </c>
      <c r="M294" s="20">
        <v>1534.4</v>
      </c>
      <c r="N294" s="20">
        <v>844.5</v>
      </c>
      <c r="O294" s="20">
        <v>1324.68</v>
      </c>
      <c r="P294" s="20">
        <v>686.6</v>
      </c>
      <c r="Q294" s="16"/>
      <c r="R294" s="16"/>
    </row>
    <row r="295" spans="1:18" s="17" customFormat="1" ht="15.75">
      <c r="A295" s="51"/>
      <c r="B295" s="42"/>
      <c r="C295" s="21" t="s">
        <v>4</v>
      </c>
      <c r="D295" s="18"/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16"/>
      <c r="R295" s="16"/>
    </row>
    <row r="296" spans="1:18" s="17" customFormat="1" ht="28.5" customHeight="1">
      <c r="A296" s="51"/>
      <c r="B296" s="42"/>
      <c r="C296" s="21" t="s">
        <v>47</v>
      </c>
      <c r="D296" s="18"/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16"/>
      <c r="R296" s="16"/>
    </row>
    <row r="297" spans="1:18" s="17" customFormat="1" ht="15.75">
      <c r="A297" s="51" t="s">
        <v>65</v>
      </c>
      <c r="B297" s="42" t="s">
        <v>89</v>
      </c>
      <c r="C297" s="21" t="s">
        <v>6</v>
      </c>
      <c r="D297" s="11"/>
      <c r="E297" s="20">
        <f>SUM(F297:K297)</f>
        <v>0</v>
      </c>
      <c r="F297" s="20">
        <f>F301</f>
        <v>0</v>
      </c>
      <c r="G297" s="20">
        <f>G301</f>
        <v>0</v>
      </c>
      <c r="H297" s="20">
        <f>H301</f>
        <v>0</v>
      </c>
      <c r="I297" s="20">
        <f>I301</f>
        <v>0</v>
      </c>
      <c r="J297" s="20">
        <f>J298+J300</f>
        <v>0</v>
      </c>
      <c r="K297" s="20">
        <f aca="true" t="shared" si="156" ref="K297:P297">K298+K300</f>
        <v>0</v>
      </c>
      <c r="L297" s="20">
        <f t="shared" si="156"/>
        <v>0</v>
      </c>
      <c r="M297" s="20">
        <f t="shared" si="156"/>
        <v>0</v>
      </c>
      <c r="N297" s="20">
        <f t="shared" si="156"/>
        <v>0</v>
      </c>
      <c r="O297" s="20">
        <f t="shared" si="156"/>
        <v>0</v>
      </c>
      <c r="P297" s="20">
        <f t="shared" si="156"/>
        <v>0</v>
      </c>
      <c r="Q297" s="16"/>
      <c r="R297" s="16"/>
    </row>
    <row r="298" spans="1:18" s="17" customFormat="1" ht="31.5">
      <c r="A298" s="51"/>
      <c r="B298" s="42"/>
      <c r="C298" s="21" t="s">
        <v>49</v>
      </c>
      <c r="D298" s="11"/>
      <c r="E298" s="20">
        <f>SUM(F298:K298)</f>
        <v>0</v>
      </c>
      <c r="F298" s="20">
        <f>F297</f>
        <v>0</v>
      </c>
      <c r="G298" s="20">
        <f>G297</f>
        <v>0</v>
      </c>
      <c r="H298" s="20">
        <f>H297</f>
        <v>0</v>
      </c>
      <c r="I298" s="20">
        <f>I297</f>
        <v>0</v>
      </c>
      <c r="J298" s="20">
        <f>J299+J301+J303+J304</f>
        <v>0</v>
      </c>
      <c r="K298" s="20">
        <f aca="true" t="shared" si="157" ref="K298:P298">K299+K301+K303+K304</f>
        <v>0</v>
      </c>
      <c r="L298" s="20">
        <f t="shared" si="157"/>
        <v>0</v>
      </c>
      <c r="M298" s="20">
        <f t="shared" si="157"/>
        <v>0</v>
      </c>
      <c r="N298" s="20">
        <f t="shared" si="157"/>
        <v>0</v>
      </c>
      <c r="O298" s="20">
        <f t="shared" si="157"/>
        <v>0</v>
      </c>
      <c r="P298" s="20">
        <f t="shared" si="157"/>
        <v>0</v>
      </c>
      <c r="Q298" s="16"/>
      <c r="R298" s="16"/>
    </row>
    <row r="299" spans="1:18" s="17" customFormat="1" ht="15.75">
      <c r="A299" s="51"/>
      <c r="B299" s="42"/>
      <c r="C299" s="23" t="s">
        <v>2</v>
      </c>
      <c r="D299" s="18"/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16"/>
      <c r="R299" s="16"/>
    </row>
    <row r="300" spans="1:18" s="17" customFormat="1" ht="34.5" customHeight="1">
      <c r="A300" s="51"/>
      <c r="B300" s="42"/>
      <c r="C300" s="21" t="s">
        <v>7</v>
      </c>
      <c r="D300" s="18"/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16"/>
      <c r="R300" s="16"/>
    </row>
    <row r="301" spans="1:18" s="17" customFormat="1" ht="15.75">
      <c r="A301" s="51"/>
      <c r="B301" s="42"/>
      <c r="C301" s="21" t="s">
        <v>3</v>
      </c>
      <c r="D301" s="18"/>
      <c r="E301" s="20">
        <f>SUM(F301:K301)</f>
        <v>0</v>
      </c>
      <c r="F301" s="20">
        <f>F302</f>
        <v>0</v>
      </c>
      <c r="G301" s="20">
        <f>G302</f>
        <v>0</v>
      </c>
      <c r="H301" s="20">
        <f>H302</f>
        <v>0</v>
      </c>
      <c r="I301" s="20">
        <f>I302</f>
        <v>0</v>
      </c>
      <c r="J301" s="20">
        <f>J302</f>
        <v>0</v>
      </c>
      <c r="K301" s="20">
        <f aca="true" t="shared" si="158" ref="K301:P301">K302</f>
        <v>0</v>
      </c>
      <c r="L301" s="20">
        <f t="shared" si="158"/>
        <v>0</v>
      </c>
      <c r="M301" s="20">
        <f t="shared" si="158"/>
        <v>0</v>
      </c>
      <c r="N301" s="20">
        <f t="shared" si="158"/>
        <v>0</v>
      </c>
      <c r="O301" s="20">
        <f t="shared" si="158"/>
        <v>0</v>
      </c>
      <c r="P301" s="20">
        <f t="shared" si="158"/>
        <v>0</v>
      </c>
      <c r="Q301" s="16"/>
      <c r="R301" s="16"/>
    </row>
    <row r="302" spans="1:18" s="17" customFormat="1" ht="15.75">
      <c r="A302" s="51"/>
      <c r="B302" s="42"/>
      <c r="C302" s="21"/>
      <c r="D302" s="18" t="s">
        <v>9</v>
      </c>
      <c r="E302" s="20">
        <f>SUM(F302:K302)</f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16"/>
      <c r="R302" s="16"/>
    </row>
    <row r="303" spans="1:18" s="17" customFormat="1" ht="15.75">
      <c r="A303" s="51"/>
      <c r="B303" s="42"/>
      <c r="C303" s="21" t="s">
        <v>4</v>
      </c>
      <c r="D303" s="18"/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16"/>
      <c r="R303" s="16"/>
    </row>
    <row r="304" spans="1:18" s="17" customFormat="1" ht="31.5">
      <c r="A304" s="51"/>
      <c r="B304" s="42"/>
      <c r="C304" s="21" t="s">
        <v>47</v>
      </c>
      <c r="D304" s="18"/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16"/>
      <c r="R304" s="16"/>
    </row>
    <row r="305" spans="1:18" s="17" customFormat="1" ht="15.75">
      <c r="A305" s="56" t="s">
        <v>118</v>
      </c>
      <c r="B305" s="48" t="s">
        <v>104</v>
      </c>
      <c r="C305" s="21" t="s">
        <v>6</v>
      </c>
      <c r="D305" s="11"/>
      <c r="E305" s="15">
        <f aca="true" t="shared" si="159" ref="E305:E312">SUM(F305:P305)</f>
        <v>329816.24338999996</v>
      </c>
      <c r="F305" s="15">
        <f>SUM(F314+F320+F307)</f>
        <v>22664.2</v>
      </c>
      <c r="G305" s="15">
        <f>SUM(G314+G320+G307)</f>
        <v>14694.12506</v>
      </c>
      <c r="H305" s="15">
        <f>SUM(H314+H320+H307)</f>
        <v>15973.284</v>
      </c>
      <c r="I305" s="15">
        <f>SUM(I314+I320+I307)</f>
        <v>22517.902000000002</v>
      </c>
      <c r="J305" s="15">
        <f>SUM(J306+J313)</f>
        <v>43330.47075</v>
      </c>
      <c r="K305" s="15">
        <f aca="true" t="shared" si="160" ref="K305:P305">SUM(K306+K313)</f>
        <v>16676.31579</v>
      </c>
      <c r="L305" s="15">
        <f t="shared" si="160"/>
        <v>16293.31579</v>
      </c>
      <c r="M305" s="15">
        <f t="shared" si="160"/>
        <v>42049.68</v>
      </c>
      <c r="N305" s="15">
        <f t="shared" si="160"/>
        <v>43761.31</v>
      </c>
      <c r="O305" s="15">
        <f t="shared" si="160"/>
        <v>45461.78999999999</v>
      </c>
      <c r="P305" s="15">
        <f t="shared" si="160"/>
        <v>46393.850000000006</v>
      </c>
      <c r="Q305" s="16"/>
      <c r="R305" s="16"/>
    </row>
    <row r="306" spans="1:18" s="17" customFormat="1" ht="31.5">
      <c r="A306" s="57"/>
      <c r="B306" s="49"/>
      <c r="C306" s="21" t="s">
        <v>48</v>
      </c>
      <c r="D306" s="11"/>
      <c r="E306" s="15">
        <f t="shared" si="159"/>
        <v>329816.24338999996</v>
      </c>
      <c r="F306" s="15">
        <f>SUM(F314+F307)</f>
        <v>22664.2</v>
      </c>
      <c r="G306" s="15">
        <f>SUM(G314+G307)</f>
        <v>14694.12506</v>
      </c>
      <c r="H306" s="15">
        <f>SUM(H314+H307)</f>
        <v>15973.284</v>
      </c>
      <c r="I306" s="15">
        <f>SUM(I314+I307)</f>
        <v>22517.902000000002</v>
      </c>
      <c r="J306" s="15">
        <f>SUM(J307+J314+J320+J321)</f>
        <v>43330.47075</v>
      </c>
      <c r="K306" s="15">
        <f aca="true" t="shared" si="161" ref="K306:P306">SUM(K307+K314+K320+K321)</f>
        <v>16676.31579</v>
      </c>
      <c r="L306" s="15">
        <f t="shared" si="161"/>
        <v>16293.31579</v>
      </c>
      <c r="M306" s="15">
        <f t="shared" si="161"/>
        <v>42049.68</v>
      </c>
      <c r="N306" s="15">
        <f t="shared" si="161"/>
        <v>43761.31</v>
      </c>
      <c r="O306" s="15">
        <f t="shared" si="161"/>
        <v>45461.78999999999</v>
      </c>
      <c r="P306" s="15">
        <f t="shared" si="161"/>
        <v>46393.850000000006</v>
      </c>
      <c r="Q306" s="16"/>
      <c r="R306" s="16"/>
    </row>
    <row r="307" spans="1:18" s="17" customFormat="1" ht="15.75">
      <c r="A307" s="57"/>
      <c r="B307" s="49"/>
      <c r="C307" s="23" t="s">
        <v>2</v>
      </c>
      <c r="D307" s="11"/>
      <c r="E307" s="15">
        <f t="shared" si="159"/>
        <v>8214</v>
      </c>
      <c r="F307" s="15">
        <f>SUM(F324+F342+F349+F357)</f>
        <v>8214</v>
      </c>
      <c r="G307" s="15">
        <f>SUM(G324+G342+G349+G357)</f>
        <v>0</v>
      </c>
      <c r="H307" s="15">
        <f>SUM(H324+H342+H349+H357)</f>
        <v>0</v>
      </c>
      <c r="I307" s="15">
        <f>SUM(I324+I342+I349+I357)</f>
        <v>0</v>
      </c>
      <c r="J307" s="15">
        <f>SUM(J324+J342+J349+J357+J366)</f>
        <v>0</v>
      </c>
      <c r="K307" s="15">
        <f aca="true" t="shared" si="162" ref="K307:P307">SUM(K324+K342+K349+K357+K366)</f>
        <v>0</v>
      </c>
      <c r="L307" s="15">
        <f t="shared" si="162"/>
        <v>0</v>
      </c>
      <c r="M307" s="15">
        <f t="shared" si="162"/>
        <v>0</v>
      </c>
      <c r="N307" s="15">
        <f t="shared" si="162"/>
        <v>0</v>
      </c>
      <c r="O307" s="15">
        <f t="shared" si="162"/>
        <v>0</v>
      </c>
      <c r="P307" s="15">
        <f t="shared" si="162"/>
        <v>0</v>
      </c>
      <c r="Q307" s="16"/>
      <c r="R307" s="16"/>
    </row>
    <row r="308" spans="1:18" s="17" customFormat="1" ht="15.75">
      <c r="A308" s="57"/>
      <c r="B308" s="49"/>
      <c r="C308" s="21"/>
      <c r="D308" s="18" t="s">
        <v>12</v>
      </c>
      <c r="E308" s="20">
        <f t="shared" si="159"/>
        <v>1100</v>
      </c>
      <c r="F308" s="20">
        <f>SUM(F325+F343+F350+F358)</f>
        <v>1100</v>
      </c>
      <c r="G308" s="20">
        <v>0</v>
      </c>
      <c r="H308" s="20">
        <v>0</v>
      </c>
      <c r="I308" s="20">
        <v>0</v>
      </c>
      <c r="J308" s="20">
        <f>J325</f>
        <v>0</v>
      </c>
      <c r="K308" s="20">
        <f aca="true" t="shared" si="163" ref="K308:P308">K325</f>
        <v>0</v>
      </c>
      <c r="L308" s="20">
        <f t="shared" si="163"/>
        <v>0</v>
      </c>
      <c r="M308" s="20">
        <f t="shared" si="163"/>
        <v>0</v>
      </c>
      <c r="N308" s="20">
        <f t="shared" si="163"/>
        <v>0</v>
      </c>
      <c r="O308" s="20">
        <f t="shared" si="163"/>
        <v>0</v>
      </c>
      <c r="P308" s="20">
        <f t="shared" si="163"/>
        <v>0</v>
      </c>
      <c r="Q308" s="16"/>
      <c r="R308" s="16"/>
    </row>
    <row r="309" spans="1:18" s="17" customFormat="1" ht="15.75">
      <c r="A309" s="57"/>
      <c r="B309" s="49"/>
      <c r="C309" s="21"/>
      <c r="D309" s="18" t="s">
        <v>9</v>
      </c>
      <c r="E309" s="20">
        <f t="shared" si="159"/>
        <v>2300</v>
      </c>
      <c r="F309" s="20">
        <f>F326</f>
        <v>2300</v>
      </c>
      <c r="G309" s="20">
        <v>0</v>
      </c>
      <c r="H309" s="20">
        <v>0</v>
      </c>
      <c r="I309" s="20">
        <v>0</v>
      </c>
      <c r="J309" s="20">
        <f>J326</f>
        <v>0</v>
      </c>
      <c r="K309" s="20">
        <f aca="true" t="shared" si="164" ref="K309:P309">K326</f>
        <v>0</v>
      </c>
      <c r="L309" s="20">
        <f t="shared" si="164"/>
        <v>0</v>
      </c>
      <c r="M309" s="20">
        <f t="shared" si="164"/>
        <v>0</v>
      </c>
      <c r="N309" s="20">
        <f t="shared" si="164"/>
        <v>0</v>
      </c>
      <c r="O309" s="20">
        <f t="shared" si="164"/>
        <v>0</v>
      </c>
      <c r="P309" s="20">
        <f t="shared" si="164"/>
        <v>0</v>
      </c>
      <c r="Q309" s="16"/>
      <c r="R309" s="16"/>
    </row>
    <row r="310" spans="1:18" s="17" customFormat="1" ht="15.75">
      <c r="A310" s="57"/>
      <c r="B310" s="49"/>
      <c r="C310" s="21"/>
      <c r="D310" s="18" t="s">
        <v>10</v>
      </c>
      <c r="E310" s="20">
        <f t="shared" si="159"/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f>J327</f>
        <v>0</v>
      </c>
      <c r="K310" s="20">
        <f aca="true" t="shared" si="165" ref="K310:P310">K327</f>
        <v>0</v>
      </c>
      <c r="L310" s="20">
        <f t="shared" si="165"/>
        <v>0</v>
      </c>
      <c r="M310" s="20">
        <f t="shared" si="165"/>
        <v>0</v>
      </c>
      <c r="N310" s="20">
        <f t="shared" si="165"/>
        <v>0</v>
      </c>
      <c r="O310" s="20">
        <f t="shared" si="165"/>
        <v>0</v>
      </c>
      <c r="P310" s="20">
        <f t="shared" si="165"/>
        <v>0</v>
      </c>
      <c r="Q310" s="16"/>
      <c r="R310" s="16"/>
    </row>
    <row r="311" spans="1:18" s="17" customFormat="1" ht="15.75">
      <c r="A311" s="57"/>
      <c r="B311" s="49"/>
      <c r="C311" s="21"/>
      <c r="D311" s="18" t="s">
        <v>13</v>
      </c>
      <c r="E311" s="20">
        <f t="shared" si="159"/>
        <v>3714</v>
      </c>
      <c r="F311" s="20">
        <f>SUM(F328+F346+F353+F361)</f>
        <v>3714</v>
      </c>
      <c r="G311" s="20">
        <v>0</v>
      </c>
      <c r="H311" s="20">
        <v>0</v>
      </c>
      <c r="I311" s="20">
        <v>0</v>
      </c>
      <c r="J311" s="20">
        <f>J328+J342+J349+J357+J366</f>
        <v>0</v>
      </c>
      <c r="K311" s="20">
        <f aca="true" t="shared" si="166" ref="K311:P311">K328+K342+K349+K357+K366</f>
        <v>0</v>
      </c>
      <c r="L311" s="20">
        <f t="shared" si="166"/>
        <v>0</v>
      </c>
      <c r="M311" s="20">
        <f t="shared" si="166"/>
        <v>0</v>
      </c>
      <c r="N311" s="20">
        <f t="shared" si="166"/>
        <v>0</v>
      </c>
      <c r="O311" s="20">
        <f t="shared" si="166"/>
        <v>0</v>
      </c>
      <c r="P311" s="20">
        <f t="shared" si="166"/>
        <v>0</v>
      </c>
      <c r="Q311" s="16"/>
      <c r="R311" s="16"/>
    </row>
    <row r="312" spans="1:18" s="17" customFormat="1" ht="15.75">
      <c r="A312" s="57"/>
      <c r="B312" s="49"/>
      <c r="C312" s="21"/>
      <c r="D312" s="18" t="s">
        <v>11</v>
      </c>
      <c r="E312" s="20">
        <f t="shared" si="159"/>
        <v>1100</v>
      </c>
      <c r="F312" s="20">
        <f>F329</f>
        <v>1100</v>
      </c>
      <c r="G312" s="20">
        <v>0</v>
      </c>
      <c r="H312" s="20">
        <v>0</v>
      </c>
      <c r="I312" s="20">
        <v>0</v>
      </c>
      <c r="J312" s="20">
        <f>J329</f>
        <v>0</v>
      </c>
      <c r="K312" s="20">
        <f aca="true" t="shared" si="167" ref="K312:P312">K329</f>
        <v>0</v>
      </c>
      <c r="L312" s="20">
        <f t="shared" si="167"/>
        <v>0</v>
      </c>
      <c r="M312" s="20">
        <f t="shared" si="167"/>
        <v>0</v>
      </c>
      <c r="N312" s="20">
        <f t="shared" si="167"/>
        <v>0</v>
      </c>
      <c r="O312" s="20">
        <f t="shared" si="167"/>
        <v>0</v>
      </c>
      <c r="P312" s="20">
        <f t="shared" si="167"/>
        <v>0</v>
      </c>
      <c r="Q312" s="16"/>
      <c r="R312" s="16"/>
    </row>
    <row r="313" spans="1:18" s="17" customFormat="1" ht="34.5" customHeight="1">
      <c r="A313" s="57"/>
      <c r="B313" s="49"/>
      <c r="C313" s="21" t="s">
        <v>7</v>
      </c>
      <c r="D313" s="11"/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f>J330+J343+J350+J358+J367</f>
        <v>0</v>
      </c>
      <c r="K313" s="20">
        <f aca="true" t="shared" si="168" ref="K313:P313">K330+K343+K350+K358+K367</f>
        <v>0</v>
      </c>
      <c r="L313" s="20">
        <f t="shared" si="168"/>
        <v>0</v>
      </c>
      <c r="M313" s="20">
        <f t="shared" si="168"/>
        <v>0</v>
      </c>
      <c r="N313" s="20">
        <f t="shared" si="168"/>
        <v>0</v>
      </c>
      <c r="O313" s="20">
        <f t="shared" si="168"/>
        <v>0</v>
      </c>
      <c r="P313" s="20">
        <f t="shared" si="168"/>
        <v>0</v>
      </c>
      <c r="Q313" s="16"/>
      <c r="R313" s="16"/>
    </row>
    <row r="314" spans="1:18" s="17" customFormat="1" ht="15.75">
      <c r="A314" s="57"/>
      <c r="B314" s="49"/>
      <c r="C314" s="21" t="s">
        <v>3</v>
      </c>
      <c r="D314" s="18"/>
      <c r="E314" s="15">
        <f aca="true" t="shared" si="169" ref="E314:E319">SUM(F314:P314)</f>
        <v>316840.26295999996</v>
      </c>
      <c r="F314" s="15">
        <f>SUM(F315:F319)</f>
        <v>14450.2</v>
      </c>
      <c r="G314" s="15">
        <f>SUM(G315:G319)</f>
        <v>14694.12506</v>
      </c>
      <c r="H314" s="15">
        <f>SUM(H315:H319)</f>
        <v>15973.284</v>
      </c>
      <c r="I314" s="15">
        <f>SUM(I315:I319)</f>
        <v>22517.902000000002</v>
      </c>
      <c r="J314" s="15">
        <f>SUM(J315:J319)</f>
        <v>39621.1219</v>
      </c>
      <c r="K314" s="15">
        <f aca="true" t="shared" si="170" ref="K314:P314">SUM(K315:K319)</f>
        <v>16150</v>
      </c>
      <c r="L314" s="15">
        <f t="shared" si="170"/>
        <v>15767</v>
      </c>
      <c r="M314" s="15">
        <f t="shared" si="170"/>
        <v>42049.68</v>
      </c>
      <c r="N314" s="15">
        <f t="shared" si="170"/>
        <v>43761.31</v>
      </c>
      <c r="O314" s="15">
        <f t="shared" si="170"/>
        <v>45461.78999999999</v>
      </c>
      <c r="P314" s="15">
        <f t="shared" si="170"/>
        <v>46393.850000000006</v>
      </c>
      <c r="Q314" s="16"/>
      <c r="R314" s="16"/>
    </row>
    <row r="315" spans="1:18" s="17" customFormat="1" ht="15.75">
      <c r="A315" s="57"/>
      <c r="B315" s="49"/>
      <c r="C315" s="21"/>
      <c r="D315" s="18" t="s">
        <v>12</v>
      </c>
      <c r="E315" s="20">
        <f t="shared" si="169"/>
        <v>21964.8419</v>
      </c>
      <c r="F315" s="20">
        <f aca="true" t="shared" si="171" ref="F315:H316">SUM(F332)</f>
        <v>1000</v>
      </c>
      <c r="G315" s="20">
        <f t="shared" si="171"/>
        <v>920</v>
      </c>
      <c r="H315" s="20">
        <f t="shared" si="171"/>
        <v>1967.84</v>
      </c>
      <c r="I315" s="20">
        <f aca="true" t="shared" si="172" ref="I315:K316">SUM(I332)</f>
        <v>1846</v>
      </c>
      <c r="J315" s="20">
        <f>SUM(J332)</f>
        <v>1605.1219</v>
      </c>
      <c r="K315" s="20">
        <f t="shared" si="172"/>
        <v>1600</v>
      </c>
      <c r="L315" s="20">
        <f aca="true" t="shared" si="173" ref="L315:P316">SUM(L332)</f>
        <v>1600</v>
      </c>
      <c r="M315" s="20">
        <f t="shared" si="173"/>
        <v>2690.68</v>
      </c>
      <c r="N315" s="20">
        <f t="shared" si="173"/>
        <v>2798.31</v>
      </c>
      <c r="O315" s="20">
        <f t="shared" si="173"/>
        <v>2910.24</v>
      </c>
      <c r="P315" s="20">
        <f t="shared" si="173"/>
        <v>3026.65</v>
      </c>
      <c r="Q315" s="16"/>
      <c r="R315" s="16"/>
    </row>
    <row r="316" spans="1:18" s="17" customFormat="1" ht="15.75">
      <c r="A316" s="57"/>
      <c r="B316" s="49"/>
      <c r="C316" s="21"/>
      <c r="D316" s="18" t="s">
        <v>9</v>
      </c>
      <c r="E316" s="20">
        <f t="shared" si="169"/>
        <v>74183.04055</v>
      </c>
      <c r="F316" s="20">
        <f t="shared" si="171"/>
        <v>1300</v>
      </c>
      <c r="G316" s="20">
        <f t="shared" si="171"/>
        <v>1102.43155</v>
      </c>
      <c r="H316" s="20">
        <f t="shared" si="171"/>
        <v>3558.619</v>
      </c>
      <c r="I316" s="20">
        <f t="shared" si="172"/>
        <v>7389.99</v>
      </c>
      <c r="J316" s="20">
        <f t="shared" si="172"/>
        <v>18065</v>
      </c>
      <c r="K316" s="20">
        <f t="shared" si="172"/>
        <v>4050</v>
      </c>
      <c r="L316" s="20">
        <f t="shared" si="173"/>
        <v>3667</v>
      </c>
      <c r="M316" s="20">
        <f t="shared" si="173"/>
        <v>8500</v>
      </c>
      <c r="N316" s="20">
        <f t="shared" si="173"/>
        <v>8750</v>
      </c>
      <c r="O316" s="20">
        <f t="shared" si="173"/>
        <v>8880</v>
      </c>
      <c r="P316" s="20">
        <f t="shared" si="173"/>
        <v>8920</v>
      </c>
      <c r="Q316" s="16"/>
      <c r="R316" s="16"/>
    </row>
    <row r="317" spans="1:18" s="17" customFormat="1" ht="15.75">
      <c r="A317" s="57"/>
      <c r="B317" s="49"/>
      <c r="C317" s="21"/>
      <c r="D317" s="18" t="s">
        <v>10</v>
      </c>
      <c r="E317" s="20">
        <f t="shared" si="169"/>
        <v>6300</v>
      </c>
      <c r="F317" s="20">
        <f aca="true" t="shared" si="174" ref="F317:K317">SUM(F327+F334)</f>
        <v>0</v>
      </c>
      <c r="G317" s="20">
        <f t="shared" si="174"/>
        <v>0</v>
      </c>
      <c r="H317" s="20">
        <f t="shared" si="174"/>
        <v>350</v>
      </c>
      <c r="I317" s="20">
        <f t="shared" si="174"/>
        <v>450</v>
      </c>
      <c r="J317" s="20">
        <f>SUM(J334)</f>
        <v>450</v>
      </c>
      <c r="K317" s="20">
        <f t="shared" si="174"/>
        <v>500</v>
      </c>
      <c r="L317" s="20">
        <f>SUM(L327+L334)</f>
        <v>500</v>
      </c>
      <c r="M317" s="20">
        <f>SUM(M327+M334)</f>
        <v>750</v>
      </c>
      <c r="N317" s="20">
        <f>SUM(N327+N334)</f>
        <v>900</v>
      </c>
      <c r="O317" s="20">
        <f>SUM(O327+O334)</f>
        <v>1100</v>
      </c>
      <c r="P317" s="20">
        <f>SUM(P327+P334)</f>
        <v>1300</v>
      </c>
      <c r="Q317" s="16"/>
      <c r="R317" s="16"/>
    </row>
    <row r="318" spans="1:18" s="17" customFormat="1" ht="15.75">
      <c r="A318" s="57"/>
      <c r="B318" s="49"/>
      <c r="C318" s="21"/>
      <c r="D318" s="18" t="s">
        <v>13</v>
      </c>
      <c r="E318" s="20">
        <f t="shared" si="169"/>
        <v>177555.63051</v>
      </c>
      <c r="F318" s="20">
        <f>SUM(F335+F352+F360)</f>
        <v>11150.2</v>
      </c>
      <c r="G318" s="20">
        <f>SUM(G335+G352+G360)</f>
        <v>12171.693510000001</v>
      </c>
      <c r="H318" s="20">
        <f>SUM(H335+H352+H360)</f>
        <v>10096.825</v>
      </c>
      <c r="I318" s="20">
        <f>SUM(I335+I352+I360)</f>
        <v>12831.912</v>
      </c>
      <c r="J318" s="20">
        <f>SUM(J335+J344+J351+J359+J368)</f>
        <v>17601</v>
      </c>
      <c r="K318" s="20">
        <f aca="true" t="shared" si="175" ref="K318:P318">SUM(K335+K344+K351+K359+K368)</f>
        <v>10000</v>
      </c>
      <c r="L318" s="20">
        <f t="shared" si="175"/>
        <v>10000</v>
      </c>
      <c r="M318" s="20">
        <f t="shared" si="175"/>
        <v>22235</v>
      </c>
      <c r="N318" s="20">
        <f t="shared" si="175"/>
        <v>23124</v>
      </c>
      <c r="O318" s="20">
        <f t="shared" si="175"/>
        <v>24055</v>
      </c>
      <c r="P318" s="20">
        <f t="shared" si="175"/>
        <v>24290</v>
      </c>
      <c r="Q318" s="16"/>
      <c r="R318" s="16"/>
    </row>
    <row r="319" spans="1:18" s="17" customFormat="1" ht="15.75">
      <c r="A319" s="57"/>
      <c r="B319" s="49"/>
      <c r="C319" s="21"/>
      <c r="D319" s="18" t="s">
        <v>11</v>
      </c>
      <c r="E319" s="20">
        <f t="shared" si="169"/>
        <v>36836.75</v>
      </c>
      <c r="F319" s="20">
        <f aca="true" t="shared" si="176" ref="F319:K319">SUM(F336)</f>
        <v>1000</v>
      </c>
      <c r="G319" s="20">
        <f t="shared" si="176"/>
        <v>500</v>
      </c>
      <c r="H319" s="20">
        <f t="shared" si="176"/>
        <v>0</v>
      </c>
      <c r="I319" s="20">
        <f t="shared" si="176"/>
        <v>0</v>
      </c>
      <c r="J319" s="20">
        <f>SUM(J336)</f>
        <v>1900</v>
      </c>
      <c r="K319" s="20">
        <f t="shared" si="176"/>
        <v>0</v>
      </c>
      <c r="L319" s="20">
        <f>SUM(L336)</f>
        <v>0</v>
      </c>
      <c r="M319" s="20">
        <f>SUM(M336)</f>
        <v>7874</v>
      </c>
      <c r="N319" s="20">
        <f>SUM(N336)</f>
        <v>8189</v>
      </c>
      <c r="O319" s="20">
        <f>SUM(O336)</f>
        <v>8516.55</v>
      </c>
      <c r="P319" s="20">
        <f>SUM(P336)</f>
        <v>8857.2</v>
      </c>
      <c r="Q319" s="16"/>
      <c r="R319" s="16"/>
    </row>
    <row r="320" spans="1:18" s="17" customFormat="1" ht="15.75">
      <c r="A320" s="57"/>
      <c r="B320" s="49"/>
      <c r="C320" s="21" t="s">
        <v>4</v>
      </c>
      <c r="D320" s="18"/>
      <c r="E320" s="15">
        <f>SUM(F320:K320)</f>
        <v>4235.66464</v>
      </c>
      <c r="F320" s="15">
        <v>0</v>
      </c>
      <c r="G320" s="15">
        <v>0</v>
      </c>
      <c r="H320" s="15">
        <f>SUM(H337+H345+H353+H361)</f>
        <v>0</v>
      </c>
      <c r="I320" s="15">
        <f>SUM(I337+I345+I353+I361)</f>
        <v>0</v>
      </c>
      <c r="J320" s="15">
        <f>SUM(J337+J345+J353+J361+J370)</f>
        <v>3709.34885</v>
      </c>
      <c r="K320" s="15">
        <f aca="true" t="shared" si="177" ref="K320:P320">SUM(K337+K345+K353+K361+K370)</f>
        <v>526.31579</v>
      </c>
      <c r="L320" s="15">
        <f t="shared" si="177"/>
        <v>526.31579</v>
      </c>
      <c r="M320" s="15">
        <f t="shared" si="177"/>
        <v>0</v>
      </c>
      <c r="N320" s="15">
        <f t="shared" si="177"/>
        <v>0</v>
      </c>
      <c r="O320" s="15">
        <f t="shared" si="177"/>
        <v>0</v>
      </c>
      <c r="P320" s="15">
        <f t="shared" si="177"/>
        <v>0</v>
      </c>
      <c r="Q320" s="16"/>
      <c r="R320" s="16"/>
    </row>
    <row r="321" spans="1:18" s="17" customFormat="1" ht="31.5">
      <c r="A321" s="58"/>
      <c r="B321" s="50"/>
      <c r="C321" s="21" t="s">
        <v>47</v>
      </c>
      <c r="D321" s="18"/>
      <c r="E321" s="20">
        <f>SUM(F321:K321)</f>
        <v>0</v>
      </c>
      <c r="F321" s="20">
        <f>SUM(F339+F346+F354+F363)</f>
        <v>0</v>
      </c>
      <c r="G321" s="20">
        <f>SUM(G339+G346+G354+G363)</f>
        <v>0</v>
      </c>
      <c r="H321" s="20">
        <f>SUM(H339+H346+H354+H363)</f>
        <v>0</v>
      </c>
      <c r="I321" s="20">
        <f>SUM(I339+I346+I354+I363)</f>
        <v>0</v>
      </c>
      <c r="J321" s="20">
        <f>SUM(J339+J346+J354+J363+J372)</f>
        <v>0</v>
      </c>
      <c r="K321" s="20">
        <f aca="true" t="shared" si="178" ref="K321:P321">SUM(K339+K346+K354+K363+K372)</f>
        <v>0</v>
      </c>
      <c r="L321" s="20">
        <f t="shared" si="178"/>
        <v>0</v>
      </c>
      <c r="M321" s="20">
        <f t="shared" si="178"/>
        <v>0</v>
      </c>
      <c r="N321" s="20">
        <f t="shared" si="178"/>
        <v>0</v>
      </c>
      <c r="O321" s="20">
        <f t="shared" si="178"/>
        <v>0</v>
      </c>
      <c r="P321" s="20">
        <f t="shared" si="178"/>
        <v>0</v>
      </c>
      <c r="Q321" s="16"/>
      <c r="R321" s="16"/>
    </row>
    <row r="322" spans="1:18" s="17" customFormat="1" ht="15.75">
      <c r="A322" s="59" t="s">
        <v>66</v>
      </c>
      <c r="B322" s="42" t="s">
        <v>90</v>
      </c>
      <c r="C322" s="21" t="s">
        <v>6</v>
      </c>
      <c r="D322" s="11"/>
      <c r="E322" s="15">
        <f aca="true" t="shared" si="179" ref="E322:E329">SUM(F322:P322)</f>
        <v>301400.47225</v>
      </c>
      <c r="F322" s="15">
        <f>F324+F331</f>
        <v>19454</v>
      </c>
      <c r="G322" s="15">
        <f>G324+G331</f>
        <v>12872.43155</v>
      </c>
      <c r="H322" s="15">
        <f>H324+H331</f>
        <v>15274.458999999999</v>
      </c>
      <c r="I322" s="15">
        <f>I324+I331</f>
        <v>20713.902000000002</v>
      </c>
      <c r="J322" s="15">
        <f>J323+J330</f>
        <v>37362.049699999996</v>
      </c>
      <c r="K322" s="15">
        <f aca="true" t="shared" si="180" ref="K322:P322">K323+K330</f>
        <v>13150</v>
      </c>
      <c r="L322" s="15">
        <f t="shared" si="180"/>
        <v>12767</v>
      </c>
      <c r="M322" s="15">
        <f t="shared" si="180"/>
        <v>40029.68</v>
      </c>
      <c r="N322" s="15">
        <f t="shared" si="180"/>
        <v>41661.31</v>
      </c>
      <c r="O322" s="15">
        <f t="shared" si="180"/>
        <v>43271.78999999999</v>
      </c>
      <c r="P322" s="15">
        <f t="shared" si="180"/>
        <v>44843.850000000006</v>
      </c>
      <c r="Q322" s="16"/>
      <c r="R322" s="16"/>
    </row>
    <row r="323" spans="1:18" s="17" customFormat="1" ht="31.5">
      <c r="A323" s="59"/>
      <c r="B323" s="42"/>
      <c r="C323" s="21" t="s">
        <v>48</v>
      </c>
      <c r="D323" s="11"/>
      <c r="E323" s="15">
        <f t="shared" si="179"/>
        <v>301400.47225</v>
      </c>
      <c r="F323" s="15">
        <f>F324+F331</f>
        <v>19454</v>
      </c>
      <c r="G323" s="15">
        <f>G324+G331</f>
        <v>12872.43155</v>
      </c>
      <c r="H323" s="15">
        <f>H324+H331</f>
        <v>15274.458999999999</v>
      </c>
      <c r="I323" s="15">
        <f>I324+I331</f>
        <v>20713.902000000002</v>
      </c>
      <c r="J323" s="15">
        <f>SUM(J331+J337+J324+J339)</f>
        <v>37362.049699999996</v>
      </c>
      <c r="K323" s="15">
        <f aca="true" t="shared" si="181" ref="K323:P323">SUM(K331+K337+K324+K339)</f>
        <v>13150</v>
      </c>
      <c r="L323" s="15">
        <f t="shared" si="181"/>
        <v>12767</v>
      </c>
      <c r="M323" s="15">
        <f t="shared" si="181"/>
        <v>40029.68</v>
      </c>
      <c r="N323" s="15">
        <f t="shared" si="181"/>
        <v>41661.31</v>
      </c>
      <c r="O323" s="15">
        <f t="shared" si="181"/>
        <v>43271.78999999999</v>
      </c>
      <c r="P323" s="15">
        <f t="shared" si="181"/>
        <v>44843.850000000006</v>
      </c>
      <c r="Q323" s="16"/>
      <c r="R323" s="16"/>
    </row>
    <row r="324" spans="1:18" s="17" customFormat="1" ht="15.75">
      <c r="A324" s="59"/>
      <c r="B324" s="42"/>
      <c r="C324" s="23" t="s">
        <v>2</v>
      </c>
      <c r="D324" s="11"/>
      <c r="E324" s="15">
        <f t="shared" si="179"/>
        <v>8214</v>
      </c>
      <c r="F324" s="15">
        <f>SUM(F325:F329)</f>
        <v>8214</v>
      </c>
      <c r="G324" s="15">
        <f>G325+G328</f>
        <v>0</v>
      </c>
      <c r="H324" s="15">
        <f>H325+H328</f>
        <v>0</v>
      </c>
      <c r="I324" s="15">
        <f>I329+I328+I325+I326+I327</f>
        <v>0</v>
      </c>
      <c r="J324" s="15">
        <f>SUM(J325:J329)</f>
        <v>0</v>
      </c>
      <c r="K324" s="15">
        <f aca="true" t="shared" si="182" ref="K324:P324">SUM(K325:K329)</f>
        <v>0</v>
      </c>
      <c r="L324" s="15">
        <f t="shared" si="182"/>
        <v>0</v>
      </c>
      <c r="M324" s="15">
        <f t="shared" si="182"/>
        <v>0</v>
      </c>
      <c r="N324" s="15">
        <f t="shared" si="182"/>
        <v>0</v>
      </c>
      <c r="O324" s="15">
        <f t="shared" si="182"/>
        <v>0</v>
      </c>
      <c r="P324" s="15">
        <f t="shared" si="182"/>
        <v>0</v>
      </c>
      <c r="Q324" s="28"/>
      <c r="R324" s="28"/>
    </row>
    <row r="325" spans="1:18" s="17" customFormat="1" ht="15.75">
      <c r="A325" s="59"/>
      <c r="B325" s="42"/>
      <c r="C325" s="21"/>
      <c r="D325" s="18" t="s">
        <v>12</v>
      </c>
      <c r="E325" s="20">
        <f t="shared" si="179"/>
        <v>1100</v>
      </c>
      <c r="F325" s="20">
        <v>1100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8"/>
      <c r="R325" s="28"/>
    </row>
    <row r="326" spans="1:18" s="17" customFormat="1" ht="15.75">
      <c r="A326" s="59"/>
      <c r="B326" s="42"/>
      <c r="C326" s="21"/>
      <c r="D326" s="18" t="s">
        <v>9</v>
      </c>
      <c r="E326" s="20">
        <f t="shared" si="179"/>
        <v>2300</v>
      </c>
      <c r="F326" s="20">
        <v>2300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16"/>
      <c r="R326" s="16"/>
    </row>
    <row r="327" spans="1:18" s="17" customFormat="1" ht="15.75">
      <c r="A327" s="59"/>
      <c r="B327" s="42"/>
      <c r="C327" s="21"/>
      <c r="D327" s="18" t="s">
        <v>10</v>
      </c>
      <c r="E327" s="20">
        <f t="shared" si="179"/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16"/>
      <c r="R327" s="16"/>
    </row>
    <row r="328" spans="1:18" s="17" customFormat="1" ht="15.75">
      <c r="A328" s="59"/>
      <c r="B328" s="42"/>
      <c r="C328" s="21"/>
      <c r="D328" s="18" t="s">
        <v>13</v>
      </c>
      <c r="E328" s="20">
        <f t="shared" si="179"/>
        <v>3714</v>
      </c>
      <c r="F328" s="20">
        <v>3714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16"/>
      <c r="R328" s="16"/>
    </row>
    <row r="329" spans="1:18" s="17" customFormat="1" ht="15.75">
      <c r="A329" s="59"/>
      <c r="B329" s="42"/>
      <c r="C329" s="21"/>
      <c r="D329" s="18" t="s">
        <v>11</v>
      </c>
      <c r="E329" s="20">
        <f t="shared" si="179"/>
        <v>1100</v>
      </c>
      <c r="F329" s="20">
        <v>1100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16"/>
      <c r="R329" s="16"/>
    </row>
    <row r="330" spans="1:18" s="17" customFormat="1" ht="33.75" customHeight="1">
      <c r="A330" s="59"/>
      <c r="B330" s="42"/>
      <c r="C330" s="21" t="s">
        <v>7</v>
      </c>
      <c r="D330" s="11"/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16"/>
      <c r="R330" s="16"/>
    </row>
    <row r="331" spans="1:18" s="17" customFormat="1" ht="15.75">
      <c r="A331" s="59"/>
      <c r="B331" s="42"/>
      <c r="C331" s="21" t="s">
        <v>3</v>
      </c>
      <c r="D331" s="18"/>
      <c r="E331" s="15">
        <f aca="true" t="shared" si="183" ref="E331:E336">SUM(F331:P331)</f>
        <v>289045.54445000004</v>
      </c>
      <c r="F331" s="15">
        <f>SUM(F332:F336)</f>
        <v>11240</v>
      </c>
      <c r="G331" s="15">
        <f>SUM(G332:G336)</f>
        <v>12872.43155</v>
      </c>
      <c r="H331" s="15">
        <f>SUM(H332:H336)</f>
        <v>15274.458999999999</v>
      </c>
      <c r="I331" s="15">
        <f>SUM(I332:I336)</f>
        <v>20713.902000000002</v>
      </c>
      <c r="J331" s="15">
        <f>SUM(J332:J336)</f>
        <v>33921.1219</v>
      </c>
      <c r="K331" s="15">
        <f aca="true" t="shared" si="184" ref="K331:P331">SUM(K332:K336)</f>
        <v>12800</v>
      </c>
      <c r="L331" s="15">
        <f t="shared" si="184"/>
        <v>12417</v>
      </c>
      <c r="M331" s="15">
        <f t="shared" si="184"/>
        <v>40029.68</v>
      </c>
      <c r="N331" s="15">
        <f t="shared" si="184"/>
        <v>41661.31</v>
      </c>
      <c r="O331" s="15">
        <f t="shared" si="184"/>
        <v>43271.78999999999</v>
      </c>
      <c r="P331" s="15">
        <f t="shared" si="184"/>
        <v>44843.850000000006</v>
      </c>
      <c r="Q331" s="16"/>
      <c r="R331" s="16"/>
    </row>
    <row r="332" spans="1:18" s="17" customFormat="1" ht="15.75">
      <c r="A332" s="59"/>
      <c r="B332" s="42"/>
      <c r="C332" s="21"/>
      <c r="D332" s="18" t="s">
        <v>12</v>
      </c>
      <c r="E332" s="20">
        <f t="shared" si="183"/>
        <v>21964.8419</v>
      </c>
      <c r="F332" s="20">
        <v>1000</v>
      </c>
      <c r="G332" s="20">
        <v>920</v>
      </c>
      <c r="H332" s="20">
        <v>1967.84</v>
      </c>
      <c r="I332" s="20">
        <v>1846</v>
      </c>
      <c r="J332" s="20">
        <v>1605.1219</v>
      </c>
      <c r="K332" s="20">
        <v>1600</v>
      </c>
      <c r="L332" s="20">
        <v>1600</v>
      </c>
      <c r="M332" s="20">
        <v>2690.68</v>
      </c>
      <c r="N332" s="20">
        <v>2798.31</v>
      </c>
      <c r="O332" s="20">
        <v>2910.24</v>
      </c>
      <c r="P332" s="20">
        <v>3026.65</v>
      </c>
      <c r="Q332" s="16"/>
      <c r="R332" s="16"/>
    </row>
    <row r="333" spans="1:18" s="17" customFormat="1" ht="15.75">
      <c r="A333" s="59"/>
      <c r="B333" s="42"/>
      <c r="C333" s="21"/>
      <c r="D333" s="18" t="s">
        <v>9</v>
      </c>
      <c r="E333" s="20">
        <f t="shared" si="183"/>
        <v>74183.04055</v>
      </c>
      <c r="F333" s="20">
        <v>1300</v>
      </c>
      <c r="G333" s="20">
        <f>1200-97.56845</f>
        <v>1102.43155</v>
      </c>
      <c r="H333" s="20">
        <f>3058.119+500.5</f>
        <v>3558.619</v>
      </c>
      <c r="I333" s="20">
        <v>7389.99</v>
      </c>
      <c r="J333" s="20">
        <v>18065</v>
      </c>
      <c r="K333" s="20">
        <v>4050</v>
      </c>
      <c r="L333" s="20">
        <v>3667</v>
      </c>
      <c r="M333" s="20">
        <v>8500</v>
      </c>
      <c r="N333" s="20">
        <v>8750</v>
      </c>
      <c r="O333" s="20">
        <v>8880</v>
      </c>
      <c r="P333" s="20">
        <v>8920</v>
      </c>
      <c r="Q333" s="16"/>
      <c r="R333" s="16"/>
    </row>
    <row r="334" spans="1:18" s="17" customFormat="1" ht="15.75">
      <c r="A334" s="59"/>
      <c r="B334" s="42"/>
      <c r="C334" s="21"/>
      <c r="D334" s="18" t="s">
        <v>10</v>
      </c>
      <c r="E334" s="20">
        <f t="shared" si="183"/>
        <v>6300</v>
      </c>
      <c r="F334" s="20">
        <v>0</v>
      </c>
      <c r="G334" s="20">
        <v>0</v>
      </c>
      <c r="H334" s="20">
        <v>350</v>
      </c>
      <c r="I334" s="20">
        <v>450</v>
      </c>
      <c r="J334" s="20">
        <v>450</v>
      </c>
      <c r="K334" s="20">
        <v>500</v>
      </c>
      <c r="L334" s="20">
        <v>500</v>
      </c>
      <c r="M334" s="20">
        <v>750</v>
      </c>
      <c r="N334" s="20">
        <v>900</v>
      </c>
      <c r="O334" s="20">
        <v>1100</v>
      </c>
      <c r="P334" s="20">
        <v>1300</v>
      </c>
      <c r="Q334" s="16"/>
      <c r="R334" s="16"/>
    </row>
    <row r="335" spans="1:18" s="17" customFormat="1" ht="15.75">
      <c r="A335" s="59"/>
      <c r="B335" s="42"/>
      <c r="C335" s="21"/>
      <c r="D335" s="18" t="s">
        <v>13</v>
      </c>
      <c r="E335" s="20">
        <f t="shared" si="183"/>
        <v>149760.912</v>
      </c>
      <c r="F335" s="20">
        <f>7840+100</f>
        <v>7940</v>
      </c>
      <c r="G335" s="20">
        <v>10350</v>
      </c>
      <c r="H335" s="20">
        <v>9398</v>
      </c>
      <c r="I335" s="20">
        <v>11027.912</v>
      </c>
      <c r="J335" s="20">
        <v>11901</v>
      </c>
      <c r="K335" s="20">
        <v>6650</v>
      </c>
      <c r="L335" s="20">
        <v>6650</v>
      </c>
      <c r="M335" s="20">
        <v>20215</v>
      </c>
      <c r="N335" s="20">
        <v>21024</v>
      </c>
      <c r="O335" s="20">
        <v>21865</v>
      </c>
      <c r="P335" s="20">
        <v>22740</v>
      </c>
      <c r="Q335" s="16"/>
      <c r="R335" s="16"/>
    </row>
    <row r="336" spans="1:18" s="17" customFormat="1" ht="15.75">
      <c r="A336" s="59"/>
      <c r="B336" s="42"/>
      <c r="C336" s="21"/>
      <c r="D336" s="18" t="s">
        <v>11</v>
      </c>
      <c r="E336" s="20">
        <f t="shared" si="183"/>
        <v>36836.75</v>
      </c>
      <c r="F336" s="20">
        <v>1000</v>
      </c>
      <c r="G336" s="20">
        <v>500</v>
      </c>
      <c r="H336" s="20">
        <v>0</v>
      </c>
      <c r="I336" s="20">
        <v>0</v>
      </c>
      <c r="J336" s="20">
        <v>1900</v>
      </c>
      <c r="K336" s="20">
        <v>0</v>
      </c>
      <c r="L336" s="20">
        <v>0</v>
      </c>
      <c r="M336" s="20">
        <v>7874</v>
      </c>
      <c r="N336" s="20">
        <v>8189</v>
      </c>
      <c r="O336" s="20">
        <v>8516.55</v>
      </c>
      <c r="P336" s="20">
        <v>8857.2</v>
      </c>
      <c r="Q336" s="16"/>
      <c r="R336" s="16"/>
    </row>
    <row r="337" spans="1:18" s="17" customFormat="1" ht="15.75">
      <c r="A337" s="59"/>
      <c r="B337" s="42"/>
      <c r="C337" s="21" t="s">
        <v>4</v>
      </c>
      <c r="D337" s="18"/>
      <c r="E337" s="15">
        <f>SUM(F337:K337)</f>
        <v>3790.9278</v>
      </c>
      <c r="F337" s="15">
        <v>0</v>
      </c>
      <c r="G337" s="15">
        <v>0</v>
      </c>
      <c r="H337" s="15">
        <v>0</v>
      </c>
      <c r="I337" s="15">
        <v>0</v>
      </c>
      <c r="J337" s="15">
        <f>J338</f>
        <v>3440.9278</v>
      </c>
      <c r="K337" s="15">
        <f aca="true" t="shared" si="185" ref="K337:P337">K338</f>
        <v>350</v>
      </c>
      <c r="L337" s="15">
        <f t="shared" si="185"/>
        <v>350</v>
      </c>
      <c r="M337" s="15">
        <f t="shared" si="185"/>
        <v>0</v>
      </c>
      <c r="N337" s="15">
        <f t="shared" si="185"/>
        <v>0</v>
      </c>
      <c r="O337" s="15">
        <f t="shared" si="185"/>
        <v>0</v>
      </c>
      <c r="P337" s="15">
        <f t="shared" si="185"/>
        <v>0</v>
      </c>
      <c r="Q337" s="16"/>
      <c r="R337" s="16"/>
    </row>
    <row r="338" spans="1:18" s="17" customFormat="1" ht="15.75">
      <c r="A338" s="59"/>
      <c r="B338" s="42"/>
      <c r="C338" s="21"/>
      <c r="D338" s="18" t="s">
        <v>13</v>
      </c>
      <c r="E338" s="20"/>
      <c r="F338" s="20"/>
      <c r="G338" s="20"/>
      <c r="H338" s="20"/>
      <c r="I338" s="20"/>
      <c r="J338" s="20">
        <v>3440.9278</v>
      </c>
      <c r="K338" s="20">
        <v>350</v>
      </c>
      <c r="L338" s="20">
        <v>350</v>
      </c>
      <c r="M338" s="20">
        <v>0</v>
      </c>
      <c r="N338" s="20">
        <v>0</v>
      </c>
      <c r="O338" s="20">
        <v>0</v>
      </c>
      <c r="P338" s="20">
        <v>0</v>
      </c>
      <c r="Q338" s="16"/>
      <c r="R338" s="16"/>
    </row>
    <row r="339" spans="1:18" s="17" customFormat="1" ht="40.5" customHeight="1">
      <c r="A339" s="59"/>
      <c r="B339" s="42"/>
      <c r="C339" s="21" t="s">
        <v>47</v>
      </c>
      <c r="D339" s="18"/>
      <c r="E339" s="20">
        <f>SUM(F339:K339)</f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16"/>
      <c r="R339" s="16"/>
    </row>
    <row r="340" spans="1:18" s="17" customFormat="1" ht="15.75">
      <c r="A340" s="62" t="s">
        <v>67</v>
      </c>
      <c r="B340" s="42" t="s">
        <v>91</v>
      </c>
      <c r="C340" s="21" t="s">
        <v>6</v>
      </c>
      <c r="D340" s="11"/>
      <c r="E340" s="20">
        <f>SUM(F340:K340)</f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f>J341+J343</f>
        <v>0</v>
      </c>
      <c r="K340" s="20">
        <f aca="true" t="shared" si="186" ref="K340:P340">K341+K343</f>
        <v>0</v>
      </c>
      <c r="L340" s="20">
        <f t="shared" si="186"/>
        <v>0</v>
      </c>
      <c r="M340" s="20">
        <f t="shared" si="186"/>
        <v>0</v>
      </c>
      <c r="N340" s="20">
        <f t="shared" si="186"/>
        <v>0</v>
      </c>
      <c r="O340" s="20">
        <f t="shared" si="186"/>
        <v>0</v>
      </c>
      <c r="P340" s="20">
        <f t="shared" si="186"/>
        <v>0</v>
      </c>
      <c r="Q340" s="16"/>
      <c r="R340" s="16"/>
    </row>
    <row r="341" spans="1:18" s="17" customFormat="1" ht="31.5">
      <c r="A341" s="51"/>
      <c r="B341" s="42"/>
      <c r="C341" s="21" t="s">
        <v>48</v>
      </c>
      <c r="D341" s="11"/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f>J342+J344+J345+J346</f>
        <v>0</v>
      </c>
      <c r="K341" s="20">
        <f aca="true" t="shared" si="187" ref="K341:P341">K342+K344+K345+K346</f>
        <v>0</v>
      </c>
      <c r="L341" s="20">
        <f t="shared" si="187"/>
        <v>0</v>
      </c>
      <c r="M341" s="20">
        <f t="shared" si="187"/>
        <v>0</v>
      </c>
      <c r="N341" s="20">
        <f t="shared" si="187"/>
        <v>0</v>
      </c>
      <c r="O341" s="20">
        <f t="shared" si="187"/>
        <v>0</v>
      </c>
      <c r="P341" s="20">
        <f t="shared" si="187"/>
        <v>0</v>
      </c>
      <c r="Q341" s="16"/>
      <c r="R341" s="16"/>
    </row>
    <row r="342" spans="1:18" s="17" customFormat="1" ht="15.75">
      <c r="A342" s="51"/>
      <c r="B342" s="42"/>
      <c r="C342" s="23" t="s">
        <v>2</v>
      </c>
      <c r="D342" s="11"/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16"/>
      <c r="R342" s="16"/>
    </row>
    <row r="343" spans="1:18" s="17" customFormat="1" ht="35.25" customHeight="1">
      <c r="A343" s="51"/>
      <c r="B343" s="42"/>
      <c r="C343" s="21" t="s">
        <v>7</v>
      </c>
      <c r="D343" s="11"/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16"/>
      <c r="R343" s="16"/>
    </row>
    <row r="344" spans="1:18" s="17" customFormat="1" ht="15.75">
      <c r="A344" s="51"/>
      <c r="B344" s="42"/>
      <c r="C344" s="21" t="s">
        <v>3</v>
      </c>
      <c r="D344" s="18"/>
      <c r="E344" s="20">
        <f>SUM(F344:K344)</f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16"/>
      <c r="R344" s="16"/>
    </row>
    <row r="345" spans="1:18" s="17" customFormat="1" ht="15.75">
      <c r="A345" s="51"/>
      <c r="B345" s="42"/>
      <c r="C345" s="21" t="s">
        <v>4</v>
      </c>
      <c r="D345" s="18"/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16"/>
      <c r="R345" s="16"/>
    </row>
    <row r="346" spans="1:18" s="17" customFormat="1" ht="31.5">
      <c r="A346" s="51"/>
      <c r="B346" s="42"/>
      <c r="C346" s="21" t="s">
        <v>47</v>
      </c>
      <c r="D346" s="18"/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16"/>
      <c r="R346" s="16"/>
    </row>
    <row r="347" spans="1:18" s="17" customFormat="1" ht="21" customHeight="1">
      <c r="A347" s="51" t="s">
        <v>68</v>
      </c>
      <c r="B347" s="42" t="s">
        <v>92</v>
      </c>
      <c r="C347" s="21" t="s">
        <v>6</v>
      </c>
      <c r="D347" s="11"/>
      <c r="E347" s="15">
        <f>SUM(F347:P347)</f>
        <v>11251.76851</v>
      </c>
      <c r="F347" s="15">
        <f>SUM(F351)</f>
        <v>2390.2</v>
      </c>
      <c r="G347" s="15">
        <f>SUM(G351)</f>
        <v>1026.74351</v>
      </c>
      <c r="H347" s="15">
        <f>SUM(H351)</f>
        <v>548.825</v>
      </c>
      <c r="I347" s="15">
        <f>SUM(I351)</f>
        <v>1206</v>
      </c>
      <c r="J347" s="15">
        <f>J348+J350</f>
        <v>600</v>
      </c>
      <c r="K347" s="15">
        <f aca="true" t="shared" si="188" ref="K347:P347">K348+K350</f>
        <v>0</v>
      </c>
      <c r="L347" s="15">
        <f t="shared" si="188"/>
        <v>0</v>
      </c>
      <c r="M347" s="15">
        <f t="shared" si="188"/>
        <v>1290</v>
      </c>
      <c r="N347" s="15">
        <f t="shared" si="188"/>
        <v>1340</v>
      </c>
      <c r="O347" s="15">
        <f t="shared" si="188"/>
        <v>1400</v>
      </c>
      <c r="P347" s="15">
        <f t="shared" si="188"/>
        <v>1450</v>
      </c>
      <c r="Q347" s="16"/>
      <c r="R347" s="16"/>
    </row>
    <row r="348" spans="1:18" s="17" customFormat="1" ht="31.5">
      <c r="A348" s="51"/>
      <c r="B348" s="42"/>
      <c r="C348" s="21" t="s">
        <v>48</v>
      </c>
      <c r="D348" s="11"/>
      <c r="E348" s="15">
        <f>SUM(F348:P348)</f>
        <v>11251.76851</v>
      </c>
      <c r="F348" s="15">
        <f>SUM(F351)</f>
        <v>2390.2</v>
      </c>
      <c r="G348" s="15">
        <f>SUM(G351)</f>
        <v>1026.74351</v>
      </c>
      <c r="H348" s="15">
        <f>SUM(H351)</f>
        <v>548.825</v>
      </c>
      <c r="I348" s="15">
        <f>SUM(I351)</f>
        <v>1206</v>
      </c>
      <c r="J348" s="15">
        <f>SUM(J349+J351+J353+J354)</f>
        <v>600</v>
      </c>
      <c r="K348" s="15">
        <f aca="true" t="shared" si="189" ref="K348:P348">SUM(K349+K351+K353+K354)</f>
        <v>0</v>
      </c>
      <c r="L348" s="15">
        <f t="shared" si="189"/>
        <v>0</v>
      </c>
      <c r="M348" s="15">
        <f t="shared" si="189"/>
        <v>1290</v>
      </c>
      <c r="N348" s="15">
        <f t="shared" si="189"/>
        <v>1340</v>
      </c>
      <c r="O348" s="15">
        <f t="shared" si="189"/>
        <v>1400</v>
      </c>
      <c r="P348" s="15">
        <f t="shared" si="189"/>
        <v>1450</v>
      </c>
      <c r="Q348" s="16"/>
      <c r="R348" s="16"/>
    </row>
    <row r="349" spans="1:18" s="17" customFormat="1" ht="15.75">
      <c r="A349" s="51"/>
      <c r="B349" s="42"/>
      <c r="C349" s="23" t="s">
        <v>2</v>
      </c>
      <c r="D349" s="11"/>
      <c r="E349" s="20">
        <f>SUM(F349:P349)</f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16"/>
      <c r="R349" s="16"/>
    </row>
    <row r="350" spans="1:18" s="17" customFormat="1" ht="33" customHeight="1">
      <c r="A350" s="51"/>
      <c r="B350" s="42"/>
      <c r="C350" s="21" t="s">
        <v>7</v>
      </c>
      <c r="D350" s="11"/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16"/>
      <c r="R350" s="16"/>
    </row>
    <row r="351" spans="1:18" s="17" customFormat="1" ht="15.75">
      <c r="A351" s="51"/>
      <c r="B351" s="42"/>
      <c r="C351" s="21" t="s">
        <v>3</v>
      </c>
      <c r="D351" s="18"/>
      <c r="E351" s="15">
        <f aca="true" t="shared" si="190" ref="E351:E357">SUM(F351:P351)</f>
        <v>11251.76851</v>
      </c>
      <c r="F351" s="15">
        <f>F352+F353</f>
        <v>2390.2</v>
      </c>
      <c r="G351" s="15">
        <f>G352+G353</f>
        <v>1026.74351</v>
      </c>
      <c r="H351" s="15">
        <f>H352+H353</f>
        <v>548.825</v>
      </c>
      <c r="I351" s="15">
        <f>I352+I353</f>
        <v>1206</v>
      </c>
      <c r="J351" s="15">
        <f>J352</f>
        <v>600</v>
      </c>
      <c r="K351" s="15">
        <f aca="true" t="shared" si="191" ref="K351:P351">K352</f>
        <v>0</v>
      </c>
      <c r="L351" s="15">
        <f t="shared" si="191"/>
        <v>0</v>
      </c>
      <c r="M351" s="15">
        <f t="shared" si="191"/>
        <v>1290</v>
      </c>
      <c r="N351" s="15">
        <f t="shared" si="191"/>
        <v>1340</v>
      </c>
      <c r="O351" s="15">
        <f t="shared" si="191"/>
        <v>1400</v>
      </c>
      <c r="P351" s="15">
        <f t="shared" si="191"/>
        <v>1450</v>
      </c>
      <c r="Q351" s="16"/>
      <c r="R351" s="16"/>
    </row>
    <row r="352" spans="1:18" s="17" customFormat="1" ht="14.25" customHeight="1">
      <c r="A352" s="51"/>
      <c r="B352" s="42"/>
      <c r="C352" s="21"/>
      <c r="D352" s="18" t="s">
        <v>13</v>
      </c>
      <c r="E352" s="20">
        <f t="shared" si="190"/>
        <v>11251.76851</v>
      </c>
      <c r="F352" s="20">
        <f>390.2+2000</f>
        <v>2390.2</v>
      </c>
      <c r="G352" s="20">
        <v>1026.74351</v>
      </c>
      <c r="H352" s="20">
        <v>548.825</v>
      </c>
      <c r="I352" s="20">
        <v>1206</v>
      </c>
      <c r="J352" s="20">
        <v>600</v>
      </c>
      <c r="K352" s="20">
        <v>0</v>
      </c>
      <c r="L352" s="20">
        <v>0</v>
      </c>
      <c r="M352" s="20">
        <v>1290</v>
      </c>
      <c r="N352" s="20">
        <v>1340</v>
      </c>
      <c r="O352" s="20">
        <v>1400</v>
      </c>
      <c r="P352" s="20">
        <v>1450</v>
      </c>
      <c r="Q352" s="16"/>
      <c r="R352" s="16"/>
    </row>
    <row r="353" spans="1:18" s="17" customFormat="1" ht="15.75">
      <c r="A353" s="51"/>
      <c r="B353" s="42"/>
      <c r="C353" s="21" t="s">
        <v>4</v>
      </c>
      <c r="D353" s="18"/>
      <c r="E353" s="20">
        <f t="shared" si="190"/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16"/>
      <c r="R353" s="16"/>
    </row>
    <row r="354" spans="1:18" s="17" customFormat="1" ht="31.5">
      <c r="A354" s="51"/>
      <c r="B354" s="42"/>
      <c r="C354" s="21" t="s">
        <v>47</v>
      </c>
      <c r="D354" s="18"/>
      <c r="E354" s="20">
        <f t="shared" si="190"/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16"/>
      <c r="R354" s="16"/>
    </row>
    <row r="355" spans="1:18" s="17" customFormat="1" ht="20.25" customHeight="1">
      <c r="A355" s="51" t="s">
        <v>69</v>
      </c>
      <c r="B355" s="42" t="s">
        <v>126</v>
      </c>
      <c r="C355" s="21" t="s">
        <v>6</v>
      </c>
      <c r="D355" s="11"/>
      <c r="E355" s="15">
        <f t="shared" si="190"/>
        <v>17164.002630000003</v>
      </c>
      <c r="F355" s="15">
        <f>F359</f>
        <v>820</v>
      </c>
      <c r="G355" s="15">
        <f>G359</f>
        <v>794.95</v>
      </c>
      <c r="H355" s="15">
        <f>H359</f>
        <v>150</v>
      </c>
      <c r="I355" s="15">
        <f>I359</f>
        <v>598</v>
      </c>
      <c r="J355" s="15">
        <f>J356+J358</f>
        <v>5368.42105</v>
      </c>
      <c r="K355" s="15">
        <f aca="true" t="shared" si="192" ref="K355:P355">K356+K358</f>
        <v>3526.31579</v>
      </c>
      <c r="L355" s="15">
        <f t="shared" si="192"/>
        <v>3526.31579</v>
      </c>
      <c r="M355" s="15">
        <f t="shared" si="192"/>
        <v>730</v>
      </c>
      <c r="N355" s="15">
        <f t="shared" si="192"/>
        <v>760</v>
      </c>
      <c r="O355" s="15">
        <f t="shared" si="192"/>
        <v>790</v>
      </c>
      <c r="P355" s="15">
        <f t="shared" si="192"/>
        <v>100</v>
      </c>
      <c r="Q355" s="16"/>
      <c r="R355" s="16"/>
    </row>
    <row r="356" spans="1:18" s="17" customFormat="1" ht="31.5">
      <c r="A356" s="51"/>
      <c r="B356" s="42"/>
      <c r="C356" s="21" t="s">
        <v>48</v>
      </c>
      <c r="D356" s="11"/>
      <c r="E356" s="15">
        <f t="shared" si="190"/>
        <v>17164.002630000003</v>
      </c>
      <c r="F356" s="15">
        <f>F359</f>
        <v>820</v>
      </c>
      <c r="G356" s="15">
        <f>G359</f>
        <v>794.95</v>
      </c>
      <c r="H356" s="15">
        <f>H359</f>
        <v>150</v>
      </c>
      <c r="I356" s="15">
        <f>I359</f>
        <v>598</v>
      </c>
      <c r="J356" s="15">
        <f>SUM(J359+J361+J357+J363)</f>
        <v>5368.42105</v>
      </c>
      <c r="K356" s="15">
        <f aca="true" t="shared" si="193" ref="K356:P356">SUM(K359+K361+K357+K363)</f>
        <v>3526.31579</v>
      </c>
      <c r="L356" s="15">
        <f t="shared" si="193"/>
        <v>3526.31579</v>
      </c>
      <c r="M356" s="15">
        <f t="shared" si="193"/>
        <v>730</v>
      </c>
      <c r="N356" s="15">
        <f t="shared" si="193"/>
        <v>760</v>
      </c>
      <c r="O356" s="15">
        <f t="shared" si="193"/>
        <v>790</v>
      </c>
      <c r="P356" s="15">
        <f t="shared" si="193"/>
        <v>100</v>
      </c>
      <c r="Q356" s="16"/>
      <c r="R356" s="16"/>
    </row>
    <row r="357" spans="1:18" s="17" customFormat="1" ht="15.75">
      <c r="A357" s="51"/>
      <c r="B357" s="42"/>
      <c r="C357" s="23" t="s">
        <v>2</v>
      </c>
      <c r="D357" s="11"/>
      <c r="E357" s="20">
        <f t="shared" si="190"/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16"/>
      <c r="R357" s="16"/>
    </row>
    <row r="358" spans="1:18" s="17" customFormat="1" ht="33" customHeight="1">
      <c r="A358" s="51"/>
      <c r="B358" s="42"/>
      <c r="C358" s="21" t="s">
        <v>7</v>
      </c>
      <c r="D358" s="11"/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16"/>
      <c r="R358" s="16"/>
    </row>
    <row r="359" spans="1:18" s="17" customFormat="1" ht="15.75">
      <c r="A359" s="51"/>
      <c r="B359" s="42"/>
      <c r="C359" s="21" t="s">
        <v>3</v>
      </c>
      <c r="D359" s="18"/>
      <c r="E359" s="15">
        <f>SUM(F359:P359)</f>
        <v>16542.95</v>
      </c>
      <c r="F359" s="15">
        <f>F360</f>
        <v>820</v>
      </c>
      <c r="G359" s="15">
        <f>G360</f>
        <v>794.95</v>
      </c>
      <c r="H359" s="15">
        <f>H360</f>
        <v>150</v>
      </c>
      <c r="I359" s="15">
        <f>I360</f>
        <v>598</v>
      </c>
      <c r="J359" s="15">
        <f>J360</f>
        <v>5100</v>
      </c>
      <c r="K359" s="15">
        <f aca="true" t="shared" si="194" ref="K359:P359">K360</f>
        <v>3350</v>
      </c>
      <c r="L359" s="15">
        <f t="shared" si="194"/>
        <v>3350</v>
      </c>
      <c r="M359" s="15">
        <f t="shared" si="194"/>
        <v>730</v>
      </c>
      <c r="N359" s="15">
        <f t="shared" si="194"/>
        <v>760</v>
      </c>
      <c r="O359" s="15">
        <f t="shared" si="194"/>
        <v>790</v>
      </c>
      <c r="P359" s="15">
        <f t="shared" si="194"/>
        <v>100</v>
      </c>
      <c r="Q359" s="16"/>
      <c r="R359" s="16"/>
    </row>
    <row r="360" spans="1:18" s="17" customFormat="1" ht="15.75">
      <c r="A360" s="51"/>
      <c r="B360" s="42"/>
      <c r="C360" s="21"/>
      <c r="D360" s="18" t="s">
        <v>13</v>
      </c>
      <c r="E360" s="20">
        <f>SUM(F360:P360)</f>
        <v>16542.95</v>
      </c>
      <c r="F360" s="20">
        <f>450+370</f>
        <v>820</v>
      </c>
      <c r="G360" s="20">
        <v>794.95</v>
      </c>
      <c r="H360" s="20">
        <v>150</v>
      </c>
      <c r="I360" s="20">
        <v>598</v>
      </c>
      <c r="J360" s="20">
        <v>5100</v>
      </c>
      <c r="K360" s="20">
        <v>3350</v>
      </c>
      <c r="L360" s="20">
        <v>3350</v>
      </c>
      <c r="M360" s="20">
        <v>730</v>
      </c>
      <c r="N360" s="20">
        <v>760</v>
      </c>
      <c r="O360" s="20">
        <v>790</v>
      </c>
      <c r="P360" s="20">
        <v>100</v>
      </c>
      <c r="Q360" s="16"/>
      <c r="R360" s="16"/>
    </row>
    <row r="361" spans="1:18" s="17" customFormat="1" ht="22.5" customHeight="1">
      <c r="A361" s="51"/>
      <c r="B361" s="42"/>
      <c r="C361" s="21" t="s">
        <v>4</v>
      </c>
      <c r="D361" s="18"/>
      <c r="E361" s="15">
        <f>SUM(F361:K361)</f>
        <v>444.73684</v>
      </c>
      <c r="F361" s="15">
        <v>0</v>
      </c>
      <c r="G361" s="15">
        <v>0</v>
      </c>
      <c r="H361" s="15">
        <v>0</v>
      </c>
      <c r="I361" s="15">
        <v>0</v>
      </c>
      <c r="J361" s="15">
        <f>J362</f>
        <v>268.42105</v>
      </c>
      <c r="K361" s="15">
        <f aca="true" t="shared" si="195" ref="K361:P361">K362</f>
        <v>176.31579</v>
      </c>
      <c r="L361" s="15">
        <f t="shared" si="195"/>
        <v>176.31579</v>
      </c>
      <c r="M361" s="15">
        <f t="shared" si="195"/>
        <v>0</v>
      </c>
      <c r="N361" s="15">
        <f t="shared" si="195"/>
        <v>0</v>
      </c>
      <c r="O361" s="15">
        <f t="shared" si="195"/>
        <v>0</v>
      </c>
      <c r="P361" s="15">
        <f t="shared" si="195"/>
        <v>0</v>
      </c>
      <c r="Q361" s="16"/>
      <c r="R361" s="16"/>
    </row>
    <row r="362" spans="1:18" s="17" customFormat="1" ht="22.5" customHeight="1">
      <c r="A362" s="51"/>
      <c r="B362" s="42"/>
      <c r="C362" s="21"/>
      <c r="D362" s="18" t="s">
        <v>13</v>
      </c>
      <c r="E362" s="20">
        <f>SUM(F362:K362)</f>
        <v>444.73684</v>
      </c>
      <c r="F362" s="20">
        <v>0</v>
      </c>
      <c r="G362" s="20">
        <v>0</v>
      </c>
      <c r="H362" s="20">
        <v>0</v>
      </c>
      <c r="I362" s="20">
        <v>0</v>
      </c>
      <c r="J362" s="20">
        <v>268.42105</v>
      </c>
      <c r="K362" s="20">
        <v>176.31579</v>
      </c>
      <c r="L362" s="20">
        <v>176.31579</v>
      </c>
      <c r="M362" s="20">
        <v>0</v>
      </c>
      <c r="N362" s="20">
        <v>0</v>
      </c>
      <c r="O362" s="20">
        <v>0</v>
      </c>
      <c r="P362" s="20">
        <v>0</v>
      </c>
      <c r="Q362" s="16"/>
      <c r="R362" s="16"/>
    </row>
    <row r="363" spans="1:18" s="17" customFormat="1" ht="36.75" customHeight="1">
      <c r="A363" s="51"/>
      <c r="B363" s="42"/>
      <c r="C363" s="21" t="s">
        <v>47</v>
      </c>
      <c r="D363" s="18"/>
      <c r="E363" s="20">
        <f>SUM(F363:K363)</f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16"/>
      <c r="R363" s="16"/>
    </row>
    <row r="364" spans="1:18" s="17" customFormat="1" ht="20.25" customHeight="1">
      <c r="A364" s="51" t="s">
        <v>137</v>
      </c>
      <c r="B364" s="42" t="s">
        <v>136</v>
      </c>
      <c r="C364" s="21" t="s">
        <v>6</v>
      </c>
      <c r="D364" s="11"/>
      <c r="E364" s="15">
        <f>SUM(F364:P364)</f>
        <v>0</v>
      </c>
      <c r="F364" s="15">
        <f>F368</f>
        <v>0</v>
      </c>
      <c r="G364" s="15">
        <f>G368</f>
        <v>0</v>
      </c>
      <c r="H364" s="15">
        <f>H368</f>
        <v>0</v>
      </c>
      <c r="I364" s="15">
        <f>I368</f>
        <v>0</v>
      </c>
      <c r="J364" s="15">
        <f>J365+J367</f>
        <v>0</v>
      </c>
      <c r="K364" s="15">
        <f aca="true" t="shared" si="196" ref="K364:P364">K365+K367</f>
        <v>0</v>
      </c>
      <c r="L364" s="15">
        <f t="shared" si="196"/>
        <v>0</v>
      </c>
      <c r="M364" s="15">
        <f t="shared" si="196"/>
        <v>0</v>
      </c>
      <c r="N364" s="15">
        <f t="shared" si="196"/>
        <v>0</v>
      </c>
      <c r="O364" s="15">
        <f t="shared" si="196"/>
        <v>0</v>
      </c>
      <c r="P364" s="15">
        <f t="shared" si="196"/>
        <v>0</v>
      </c>
      <c r="Q364" s="16"/>
      <c r="R364" s="16"/>
    </row>
    <row r="365" spans="1:18" s="17" customFormat="1" ht="31.5">
      <c r="A365" s="51"/>
      <c r="B365" s="42"/>
      <c r="C365" s="21" t="s">
        <v>48</v>
      </c>
      <c r="D365" s="11"/>
      <c r="E365" s="15">
        <f>SUM(F365:P365)</f>
        <v>0</v>
      </c>
      <c r="F365" s="15">
        <f>F368</f>
        <v>0</v>
      </c>
      <c r="G365" s="15">
        <f>G368</f>
        <v>0</v>
      </c>
      <c r="H365" s="15">
        <f>H368</f>
        <v>0</v>
      </c>
      <c r="I365" s="15">
        <f>I368</f>
        <v>0</v>
      </c>
      <c r="J365" s="15">
        <f>SUM(J368+J370+J366+J372)</f>
        <v>0</v>
      </c>
      <c r="K365" s="15">
        <f aca="true" t="shared" si="197" ref="K365:P365">SUM(K368+K370+K366+K372)</f>
        <v>0</v>
      </c>
      <c r="L365" s="15">
        <f t="shared" si="197"/>
        <v>0</v>
      </c>
      <c r="M365" s="15">
        <f t="shared" si="197"/>
        <v>0</v>
      </c>
      <c r="N365" s="15">
        <f t="shared" si="197"/>
        <v>0</v>
      </c>
      <c r="O365" s="15">
        <f t="shared" si="197"/>
        <v>0</v>
      </c>
      <c r="P365" s="15">
        <f t="shared" si="197"/>
        <v>0</v>
      </c>
      <c r="Q365" s="16"/>
      <c r="R365" s="16"/>
    </row>
    <row r="366" spans="1:18" s="17" customFormat="1" ht="15.75">
      <c r="A366" s="51"/>
      <c r="B366" s="42"/>
      <c r="C366" s="23" t="s">
        <v>2</v>
      </c>
      <c r="D366" s="11"/>
      <c r="E366" s="20">
        <f>SUM(F366:P366)</f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16"/>
      <c r="R366" s="16"/>
    </row>
    <row r="367" spans="1:18" s="17" customFormat="1" ht="33" customHeight="1">
      <c r="A367" s="51"/>
      <c r="B367" s="42"/>
      <c r="C367" s="21" t="s">
        <v>7</v>
      </c>
      <c r="D367" s="11"/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16"/>
      <c r="R367" s="16"/>
    </row>
    <row r="368" spans="1:18" s="17" customFormat="1" ht="15.75">
      <c r="A368" s="51"/>
      <c r="B368" s="42"/>
      <c r="C368" s="21" t="s">
        <v>3</v>
      </c>
      <c r="D368" s="18"/>
      <c r="E368" s="15">
        <f>SUM(F368:P368)</f>
        <v>0</v>
      </c>
      <c r="F368" s="15">
        <f aca="true" t="shared" si="198" ref="F368:P368">F369</f>
        <v>0</v>
      </c>
      <c r="G368" s="15">
        <f t="shared" si="198"/>
        <v>0</v>
      </c>
      <c r="H368" s="15">
        <f t="shared" si="198"/>
        <v>0</v>
      </c>
      <c r="I368" s="15">
        <f t="shared" si="198"/>
        <v>0</v>
      </c>
      <c r="J368" s="15">
        <f t="shared" si="198"/>
        <v>0</v>
      </c>
      <c r="K368" s="15">
        <f t="shared" si="198"/>
        <v>0</v>
      </c>
      <c r="L368" s="15">
        <f t="shared" si="198"/>
        <v>0</v>
      </c>
      <c r="M368" s="15">
        <f t="shared" si="198"/>
        <v>0</v>
      </c>
      <c r="N368" s="15">
        <f t="shared" si="198"/>
        <v>0</v>
      </c>
      <c r="O368" s="15">
        <f t="shared" si="198"/>
        <v>0</v>
      </c>
      <c r="P368" s="15">
        <f t="shared" si="198"/>
        <v>0</v>
      </c>
      <c r="Q368" s="16"/>
      <c r="R368" s="16"/>
    </row>
    <row r="369" spans="1:18" s="17" customFormat="1" ht="15.75">
      <c r="A369" s="51"/>
      <c r="B369" s="42"/>
      <c r="C369" s="21"/>
      <c r="D369" s="18" t="s">
        <v>13</v>
      </c>
      <c r="E369" s="20">
        <f>SUM(F369:P369)</f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16"/>
      <c r="R369" s="16"/>
    </row>
    <row r="370" spans="1:18" s="17" customFormat="1" ht="22.5" customHeight="1">
      <c r="A370" s="51"/>
      <c r="B370" s="42"/>
      <c r="C370" s="21" t="s">
        <v>4</v>
      </c>
      <c r="D370" s="18"/>
      <c r="E370" s="15">
        <f>SUM(F370:K370)</f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f>J371</f>
        <v>0</v>
      </c>
      <c r="K370" s="15">
        <f aca="true" t="shared" si="199" ref="K370:P370">K371</f>
        <v>0</v>
      </c>
      <c r="L370" s="15">
        <f t="shared" si="199"/>
        <v>0</v>
      </c>
      <c r="M370" s="15">
        <f t="shared" si="199"/>
        <v>0</v>
      </c>
      <c r="N370" s="15">
        <f t="shared" si="199"/>
        <v>0</v>
      </c>
      <c r="O370" s="15">
        <f t="shared" si="199"/>
        <v>0</v>
      </c>
      <c r="P370" s="15">
        <f t="shared" si="199"/>
        <v>0</v>
      </c>
      <c r="Q370" s="16"/>
      <c r="R370" s="16"/>
    </row>
    <row r="371" spans="1:18" s="17" customFormat="1" ht="22.5" customHeight="1">
      <c r="A371" s="51"/>
      <c r="B371" s="42"/>
      <c r="C371" s="21"/>
      <c r="D371" s="18" t="s">
        <v>13</v>
      </c>
      <c r="E371" s="20">
        <f>SUM(F371:K371)</f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16"/>
      <c r="R371" s="16"/>
    </row>
    <row r="372" spans="1:18" s="17" customFormat="1" ht="36.75" customHeight="1">
      <c r="A372" s="51"/>
      <c r="B372" s="42"/>
      <c r="C372" s="21" t="s">
        <v>47</v>
      </c>
      <c r="D372" s="18"/>
      <c r="E372" s="20">
        <f>SUM(F372:K372)</f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16"/>
      <c r="R372" s="16"/>
    </row>
    <row r="373" spans="1:18" s="17" customFormat="1" ht="21" customHeight="1">
      <c r="A373" s="60" t="s">
        <v>26</v>
      </c>
      <c r="B373" s="48" t="s">
        <v>72</v>
      </c>
      <c r="C373" s="21" t="s">
        <v>6</v>
      </c>
      <c r="D373" s="18"/>
      <c r="E373" s="15">
        <f>SUM(F373:P373)</f>
        <v>116411.27811000001</v>
      </c>
      <c r="F373" s="15">
        <f>SUM(F374)</f>
        <v>17880.8</v>
      </c>
      <c r="G373" s="15">
        <f>SUM(G374+G384)</f>
        <v>13205.82</v>
      </c>
      <c r="H373" s="15">
        <f>SUM(H374+H384)</f>
        <v>972.5600000000001</v>
      </c>
      <c r="I373" s="15">
        <f>SUM(I377+I381)</f>
        <v>31262.9104</v>
      </c>
      <c r="J373" s="15">
        <f>SUM(J374+J384+J376)</f>
        <v>45944.187710000006</v>
      </c>
      <c r="K373" s="15">
        <f aca="true" t="shared" si="200" ref="K373:P373">SUM(K374+K384+K376)</f>
        <v>335</v>
      </c>
      <c r="L373" s="15">
        <f t="shared" si="200"/>
        <v>335</v>
      </c>
      <c r="M373" s="15">
        <f t="shared" si="200"/>
        <v>1565</v>
      </c>
      <c r="N373" s="15">
        <f t="shared" si="200"/>
        <v>1634</v>
      </c>
      <c r="O373" s="15">
        <f t="shared" si="200"/>
        <v>1602</v>
      </c>
      <c r="P373" s="15">
        <f t="shared" si="200"/>
        <v>1674</v>
      </c>
      <c r="Q373" s="16"/>
      <c r="R373" s="16"/>
    </row>
    <row r="374" spans="1:18" s="17" customFormat="1" ht="31.5">
      <c r="A374" s="61"/>
      <c r="B374" s="49"/>
      <c r="C374" s="21" t="s">
        <v>49</v>
      </c>
      <c r="D374" s="18"/>
      <c r="E374" s="15">
        <f>SUM(F374:P374)</f>
        <v>40386.17811</v>
      </c>
      <c r="F374" s="15">
        <f>SUM(F377+F381)</f>
        <v>17880.8</v>
      </c>
      <c r="G374" s="15">
        <f>SUM(G377+G381)</f>
        <v>13205.82</v>
      </c>
      <c r="H374" s="15">
        <f>SUM(H377+H381)</f>
        <v>972.5600000000001</v>
      </c>
      <c r="I374" s="15">
        <f>SUM(I377)</f>
        <v>796.1104</v>
      </c>
      <c r="J374" s="15">
        <f>SUM(J377+J375+J380+J381)</f>
        <v>385.88770999999997</v>
      </c>
      <c r="K374" s="15">
        <f aca="true" t="shared" si="201" ref="K374:P374">SUM(K377+K375+K380+K381)</f>
        <v>335</v>
      </c>
      <c r="L374" s="15">
        <f t="shared" si="201"/>
        <v>335</v>
      </c>
      <c r="M374" s="15">
        <f t="shared" si="201"/>
        <v>1565</v>
      </c>
      <c r="N374" s="15">
        <f t="shared" si="201"/>
        <v>1634</v>
      </c>
      <c r="O374" s="15">
        <f t="shared" si="201"/>
        <v>1602</v>
      </c>
      <c r="P374" s="15">
        <f t="shared" si="201"/>
        <v>1674</v>
      </c>
      <c r="Q374" s="16"/>
      <c r="R374" s="16"/>
    </row>
    <row r="375" spans="1:18" s="17" customFormat="1" ht="15.75">
      <c r="A375" s="61"/>
      <c r="B375" s="49"/>
      <c r="C375" s="23" t="s">
        <v>2</v>
      </c>
      <c r="D375" s="18"/>
      <c r="E375" s="20">
        <f>SUM(F375:K375)</f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f>J388+J397+J410+J418+J426+J434+J442</f>
        <v>0</v>
      </c>
      <c r="K375" s="20">
        <f aca="true" t="shared" si="202" ref="K375:P375">K388+K397+K410+K418+K426+K434+K442</f>
        <v>0</v>
      </c>
      <c r="L375" s="20">
        <f t="shared" si="202"/>
        <v>0</v>
      </c>
      <c r="M375" s="20">
        <f t="shared" si="202"/>
        <v>0</v>
      </c>
      <c r="N375" s="20">
        <f t="shared" si="202"/>
        <v>0</v>
      </c>
      <c r="O375" s="20">
        <f t="shared" si="202"/>
        <v>0</v>
      </c>
      <c r="P375" s="20">
        <f t="shared" si="202"/>
        <v>0</v>
      </c>
      <c r="Q375" s="16"/>
      <c r="R375" s="16"/>
    </row>
    <row r="376" spans="1:18" s="17" customFormat="1" ht="36.75" customHeight="1">
      <c r="A376" s="61"/>
      <c r="B376" s="49"/>
      <c r="C376" s="21" t="s">
        <v>7</v>
      </c>
      <c r="D376" s="18"/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f>J389+J398+J411+J419+J427+J435+J443</f>
        <v>0</v>
      </c>
      <c r="K376" s="20">
        <f aca="true" t="shared" si="203" ref="K376:P376">K389+K398+K411+K419+K427+K435+K443</f>
        <v>0</v>
      </c>
      <c r="L376" s="20">
        <f t="shared" si="203"/>
        <v>0</v>
      </c>
      <c r="M376" s="20">
        <f t="shared" si="203"/>
        <v>0</v>
      </c>
      <c r="N376" s="20">
        <f t="shared" si="203"/>
        <v>0</v>
      </c>
      <c r="O376" s="20">
        <f t="shared" si="203"/>
        <v>0</v>
      </c>
      <c r="P376" s="20">
        <f t="shared" si="203"/>
        <v>0</v>
      </c>
      <c r="Q376" s="16"/>
      <c r="R376" s="16"/>
    </row>
    <row r="377" spans="1:18" s="17" customFormat="1" ht="15.75">
      <c r="A377" s="61"/>
      <c r="B377" s="49"/>
      <c r="C377" s="21" t="s">
        <v>3</v>
      </c>
      <c r="D377" s="18"/>
      <c r="E377" s="15">
        <f>SUM(F377:P377)</f>
        <v>11486.27811</v>
      </c>
      <c r="F377" s="15">
        <f>SUM(F378+F379)</f>
        <v>1424.7</v>
      </c>
      <c r="G377" s="15">
        <f>SUM(G378+G379)</f>
        <v>762.02</v>
      </c>
      <c r="H377" s="15">
        <f>SUM(H378+H379)</f>
        <v>972.5600000000001</v>
      </c>
      <c r="I377" s="15">
        <f>SUM(I378+I379)</f>
        <v>796.1104</v>
      </c>
      <c r="J377" s="15">
        <f>SUM(J378:J379)</f>
        <v>385.88770999999997</v>
      </c>
      <c r="K377" s="15">
        <f aca="true" t="shared" si="204" ref="K377:P377">SUM(K378:K379)</f>
        <v>335</v>
      </c>
      <c r="L377" s="15">
        <f t="shared" si="204"/>
        <v>335</v>
      </c>
      <c r="M377" s="15">
        <f t="shared" si="204"/>
        <v>1565</v>
      </c>
      <c r="N377" s="15">
        <f t="shared" si="204"/>
        <v>1634</v>
      </c>
      <c r="O377" s="15">
        <f t="shared" si="204"/>
        <v>1602</v>
      </c>
      <c r="P377" s="15">
        <f t="shared" si="204"/>
        <v>1674</v>
      </c>
      <c r="Q377" s="16"/>
      <c r="R377" s="16"/>
    </row>
    <row r="378" spans="1:18" s="7" customFormat="1" ht="15.75">
      <c r="A378" s="61"/>
      <c r="B378" s="49"/>
      <c r="C378" s="21"/>
      <c r="D378" s="18" t="s">
        <v>14</v>
      </c>
      <c r="E378" s="20">
        <f>SUM(F378:P378)</f>
        <v>850</v>
      </c>
      <c r="F378" s="20">
        <f>F400+F391</f>
        <v>850</v>
      </c>
      <c r="G378" s="20">
        <f>G400+G391</f>
        <v>0</v>
      </c>
      <c r="H378" s="20">
        <f>H400+H391</f>
        <v>0</v>
      </c>
      <c r="I378" s="20">
        <f>I400+I391</f>
        <v>0</v>
      </c>
      <c r="J378" s="20">
        <f>J400+J391</f>
        <v>0</v>
      </c>
      <c r="K378" s="20">
        <f aca="true" t="shared" si="205" ref="K378:P378">K400+K391</f>
        <v>0</v>
      </c>
      <c r="L378" s="20">
        <f t="shared" si="205"/>
        <v>0</v>
      </c>
      <c r="M378" s="20">
        <f t="shared" si="205"/>
        <v>0</v>
      </c>
      <c r="N378" s="20">
        <f t="shared" si="205"/>
        <v>0</v>
      </c>
      <c r="O378" s="20">
        <f t="shared" si="205"/>
        <v>0</v>
      </c>
      <c r="P378" s="20">
        <f t="shared" si="205"/>
        <v>0</v>
      </c>
      <c r="Q378" s="16"/>
      <c r="R378" s="16"/>
    </row>
    <row r="379" spans="1:18" s="7" customFormat="1" ht="15.75">
      <c r="A379" s="61"/>
      <c r="B379" s="49"/>
      <c r="C379" s="21"/>
      <c r="D379" s="18" t="s">
        <v>9</v>
      </c>
      <c r="E379" s="20">
        <f>SUM(F379:P379)</f>
        <v>10636.27811</v>
      </c>
      <c r="F379" s="20">
        <f>F401+F413+F429</f>
        <v>574.7</v>
      </c>
      <c r="G379" s="20">
        <f>SUM(G392+G401+G413+G429)</f>
        <v>762.02</v>
      </c>
      <c r="H379" s="20">
        <f>SUM(H392+H401+H413+H429)</f>
        <v>972.5600000000001</v>
      </c>
      <c r="I379" s="20">
        <f>SUM(I392+I401+I413+I429)</f>
        <v>796.1104</v>
      </c>
      <c r="J379" s="20">
        <f>SUM(J392+J401+J421+J413+J429)</f>
        <v>385.88770999999997</v>
      </c>
      <c r="K379" s="20">
        <f aca="true" t="shared" si="206" ref="K379:P379">SUM(K392+K401+K421+K413+K429)</f>
        <v>335</v>
      </c>
      <c r="L379" s="20">
        <f t="shared" si="206"/>
        <v>335</v>
      </c>
      <c r="M379" s="20">
        <f t="shared" si="206"/>
        <v>1565</v>
      </c>
      <c r="N379" s="20">
        <f t="shared" si="206"/>
        <v>1634</v>
      </c>
      <c r="O379" s="20">
        <f t="shared" si="206"/>
        <v>1602</v>
      </c>
      <c r="P379" s="20">
        <f t="shared" si="206"/>
        <v>1674</v>
      </c>
      <c r="Q379" s="16"/>
      <c r="R379" s="16"/>
    </row>
    <row r="380" spans="1:18" s="7" customFormat="1" ht="15.75">
      <c r="A380" s="61"/>
      <c r="B380" s="49"/>
      <c r="C380" s="21" t="s">
        <v>4</v>
      </c>
      <c r="D380" s="18"/>
      <c r="E380" s="15">
        <f>SUM(F380:K380)</f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f>J393+J402+J414+J422+J430+J438+J446</f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6"/>
      <c r="R380" s="16"/>
    </row>
    <row r="381" spans="1:18" s="7" customFormat="1" ht="47.25">
      <c r="A381" s="61"/>
      <c r="B381" s="49"/>
      <c r="C381" s="21" t="s">
        <v>120</v>
      </c>
      <c r="D381" s="18"/>
      <c r="E381" s="15">
        <f>SUM(F381:K381)</f>
        <v>59366.7</v>
      </c>
      <c r="F381" s="15">
        <f>F382+F383</f>
        <v>16456.1</v>
      </c>
      <c r="G381" s="15">
        <f>G382+G383</f>
        <v>12443.8</v>
      </c>
      <c r="H381" s="15">
        <f>H382+H383</f>
        <v>0</v>
      </c>
      <c r="I381" s="15">
        <f>I382+I383</f>
        <v>30466.8</v>
      </c>
      <c r="J381" s="15">
        <f>J382+J383</f>
        <v>0</v>
      </c>
      <c r="K381" s="15">
        <f aca="true" t="shared" si="207" ref="K381:P381">K382+K383</f>
        <v>0</v>
      </c>
      <c r="L381" s="15">
        <f t="shared" si="207"/>
        <v>0</v>
      </c>
      <c r="M381" s="15">
        <f t="shared" si="207"/>
        <v>0</v>
      </c>
      <c r="N381" s="15">
        <f t="shared" si="207"/>
        <v>0</v>
      </c>
      <c r="O381" s="15">
        <f t="shared" si="207"/>
        <v>0</v>
      </c>
      <c r="P381" s="15">
        <f t="shared" si="207"/>
        <v>0</v>
      </c>
      <c r="Q381" s="16"/>
      <c r="R381" s="16"/>
    </row>
    <row r="382" spans="1:18" s="7" customFormat="1" ht="15.75">
      <c r="A382" s="52"/>
      <c r="B382" s="54"/>
      <c r="C382" s="21"/>
      <c r="D382" s="18" t="s">
        <v>77</v>
      </c>
      <c r="E382" s="20">
        <f>SUM(F382:K382)</f>
        <v>45282.6</v>
      </c>
      <c r="F382" s="20">
        <f>F404</f>
        <v>2372</v>
      </c>
      <c r="G382" s="20">
        <f>G404</f>
        <v>12443.8</v>
      </c>
      <c r="H382" s="20">
        <f>H404</f>
        <v>0</v>
      </c>
      <c r="I382" s="20">
        <v>30466.8</v>
      </c>
      <c r="J382" s="20">
        <f>J404</f>
        <v>0</v>
      </c>
      <c r="K382" s="20">
        <f aca="true" t="shared" si="208" ref="K382:P382">K404</f>
        <v>0</v>
      </c>
      <c r="L382" s="20">
        <f t="shared" si="208"/>
        <v>0</v>
      </c>
      <c r="M382" s="20">
        <f t="shared" si="208"/>
        <v>0</v>
      </c>
      <c r="N382" s="20">
        <f t="shared" si="208"/>
        <v>0</v>
      </c>
      <c r="O382" s="20">
        <f t="shared" si="208"/>
        <v>0</v>
      </c>
      <c r="P382" s="20">
        <f t="shared" si="208"/>
        <v>0</v>
      </c>
      <c r="Q382" s="16"/>
      <c r="R382" s="16"/>
    </row>
    <row r="383" spans="1:18" s="7" customFormat="1" ht="15.75">
      <c r="A383" s="52"/>
      <c r="B383" s="54"/>
      <c r="C383" s="21"/>
      <c r="D383" s="18" t="s">
        <v>77</v>
      </c>
      <c r="E383" s="20">
        <f>SUM(F383:K383)</f>
        <v>14084.1</v>
      </c>
      <c r="F383" s="20">
        <f>F405</f>
        <v>14084.1</v>
      </c>
      <c r="G383" s="20">
        <v>0</v>
      </c>
      <c r="H383" s="20">
        <v>0</v>
      </c>
      <c r="I383" s="20">
        <f>I405</f>
        <v>0</v>
      </c>
      <c r="J383" s="20">
        <f>J405+J431+J439+J447</f>
        <v>0</v>
      </c>
      <c r="K383" s="20">
        <f aca="true" t="shared" si="209" ref="K383:P383">K405+K431+K439+K447</f>
        <v>0</v>
      </c>
      <c r="L383" s="20">
        <f t="shared" si="209"/>
        <v>0</v>
      </c>
      <c r="M383" s="20">
        <f t="shared" si="209"/>
        <v>0</v>
      </c>
      <c r="N383" s="20">
        <f t="shared" si="209"/>
        <v>0</v>
      </c>
      <c r="O383" s="20">
        <f t="shared" si="209"/>
        <v>0</v>
      </c>
      <c r="P383" s="20">
        <f t="shared" si="209"/>
        <v>0</v>
      </c>
      <c r="Q383" s="16"/>
      <c r="R383" s="16"/>
    </row>
    <row r="384" spans="1:18" s="7" customFormat="1" ht="63">
      <c r="A384" s="52"/>
      <c r="B384" s="54"/>
      <c r="C384" s="21" t="s">
        <v>121</v>
      </c>
      <c r="D384" s="18"/>
      <c r="E384" s="15">
        <f>SUM(F384:K384)</f>
        <v>45558.3</v>
      </c>
      <c r="F384" s="15">
        <f>F385</f>
        <v>0</v>
      </c>
      <c r="G384" s="15">
        <f>G385</f>
        <v>0</v>
      </c>
      <c r="H384" s="15">
        <f>H385</f>
        <v>0</v>
      </c>
      <c r="I384" s="15">
        <f>I385</f>
        <v>0</v>
      </c>
      <c r="J384" s="15">
        <f>J385</f>
        <v>45558.3</v>
      </c>
      <c r="K384" s="15">
        <f aca="true" t="shared" si="210" ref="K384:P384">K385</f>
        <v>0</v>
      </c>
      <c r="L384" s="15">
        <f t="shared" si="210"/>
        <v>0</v>
      </c>
      <c r="M384" s="15">
        <f t="shared" si="210"/>
        <v>0</v>
      </c>
      <c r="N384" s="15">
        <f t="shared" si="210"/>
        <v>0</v>
      </c>
      <c r="O384" s="15">
        <f t="shared" si="210"/>
        <v>0</v>
      </c>
      <c r="P384" s="15">
        <f t="shared" si="210"/>
        <v>0</v>
      </c>
      <c r="Q384" s="16"/>
      <c r="R384" s="16"/>
    </row>
    <row r="385" spans="1:18" s="7" customFormat="1" ht="20.25" customHeight="1">
      <c r="A385" s="53"/>
      <c r="B385" s="55"/>
      <c r="C385" s="21"/>
      <c r="D385" s="18" t="s">
        <v>77</v>
      </c>
      <c r="E385" s="20">
        <f>SUM(F385:P385)</f>
        <v>45558.3</v>
      </c>
      <c r="F385" s="20">
        <v>0</v>
      </c>
      <c r="G385" s="20">
        <v>0</v>
      </c>
      <c r="H385" s="20">
        <f>H407</f>
        <v>0</v>
      </c>
      <c r="I385" s="20">
        <f>I407</f>
        <v>0</v>
      </c>
      <c r="J385" s="20">
        <f>J394+J406+J415+J423</f>
        <v>45558.3</v>
      </c>
      <c r="K385" s="20">
        <f aca="true" t="shared" si="211" ref="K385:P385">K394+K406+K415+K423</f>
        <v>0</v>
      </c>
      <c r="L385" s="20">
        <f t="shared" si="211"/>
        <v>0</v>
      </c>
      <c r="M385" s="20">
        <f t="shared" si="211"/>
        <v>0</v>
      </c>
      <c r="N385" s="20">
        <f t="shared" si="211"/>
        <v>0</v>
      </c>
      <c r="O385" s="20">
        <f t="shared" si="211"/>
        <v>0</v>
      </c>
      <c r="P385" s="20">
        <f t="shared" si="211"/>
        <v>0</v>
      </c>
      <c r="Q385" s="16"/>
      <c r="R385" s="16"/>
    </row>
    <row r="386" spans="1:18" s="7" customFormat="1" ht="15.75">
      <c r="A386" s="45" t="s">
        <v>39</v>
      </c>
      <c r="B386" s="42" t="s">
        <v>93</v>
      </c>
      <c r="C386" s="21" t="s">
        <v>6</v>
      </c>
      <c r="D386" s="11"/>
      <c r="E386" s="15">
        <f>SUM(F386:P386)</f>
        <v>6580.582109999999</v>
      </c>
      <c r="F386" s="15">
        <f aca="true" t="shared" si="212" ref="F386:K386">SUM(F390+F394)</f>
        <v>0</v>
      </c>
      <c r="G386" s="15">
        <f t="shared" si="212"/>
        <v>336.02</v>
      </c>
      <c r="H386" s="15">
        <f t="shared" si="212"/>
        <v>557</v>
      </c>
      <c r="I386" s="15">
        <f t="shared" si="212"/>
        <v>494.1744</v>
      </c>
      <c r="J386" s="15">
        <f t="shared" si="212"/>
        <v>189.38771</v>
      </c>
      <c r="K386" s="15">
        <f t="shared" si="212"/>
        <v>162</v>
      </c>
      <c r="L386" s="15">
        <f>SUM(L390+L394)</f>
        <v>162</v>
      </c>
      <c r="M386" s="15">
        <f>SUM(M390+M394)</f>
        <v>1070</v>
      </c>
      <c r="N386" s="15">
        <f>SUM(N390+N394)</f>
        <v>1134</v>
      </c>
      <c r="O386" s="15">
        <f>SUM(O390+O394)</f>
        <v>1202</v>
      </c>
      <c r="P386" s="15">
        <f>SUM(P390+P394)</f>
        <v>1274</v>
      </c>
      <c r="Q386" s="16"/>
      <c r="R386" s="16"/>
    </row>
    <row r="387" spans="1:18" s="7" customFormat="1" ht="31.5">
      <c r="A387" s="46"/>
      <c r="B387" s="42"/>
      <c r="C387" s="21" t="s">
        <v>48</v>
      </c>
      <c r="D387" s="11"/>
      <c r="E387" s="15">
        <f>SUM(F387:P387)</f>
        <v>6580.582109999999</v>
      </c>
      <c r="F387" s="15">
        <f aca="true" t="shared" si="213" ref="F387:K387">SUM(F390)</f>
        <v>0</v>
      </c>
      <c r="G387" s="15">
        <f t="shared" si="213"/>
        <v>336.02</v>
      </c>
      <c r="H387" s="15">
        <f t="shared" si="213"/>
        <v>557</v>
      </c>
      <c r="I387" s="15">
        <f t="shared" si="213"/>
        <v>494.1744</v>
      </c>
      <c r="J387" s="15">
        <f t="shared" si="213"/>
        <v>189.38771</v>
      </c>
      <c r="K387" s="15">
        <f t="shared" si="213"/>
        <v>162</v>
      </c>
      <c r="L387" s="15">
        <f>SUM(L390)</f>
        <v>162</v>
      </c>
      <c r="M387" s="15">
        <f>SUM(M390)</f>
        <v>1070</v>
      </c>
      <c r="N387" s="15">
        <f>SUM(N390)</f>
        <v>1134</v>
      </c>
      <c r="O387" s="15">
        <f>SUM(O390)</f>
        <v>1202</v>
      </c>
      <c r="P387" s="15">
        <f>SUM(P390)</f>
        <v>1274</v>
      </c>
      <c r="Q387" s="16"/>
      <c r="R387" s="16"/>
    </row>
    <row r="388" spans="1:18" s="7" customFormat="1" ht="15.75">
      <c r="A388" s="46"/>
      <c r="B388" s="42"/>
      <c r="C388" s="23" t="s">
        <v>2</v>
      </c>
      <c r="D388" s="18"/>
      <c r="E388" s="20">
        <f>SUM(F388:K388)</f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16"/>
      <c r="R388" s="16"/>
    </row>
    <row r="389" spans="1:18" s="7" customFormat="1" ht="32.25" customHeight="1">
      <c r="A389" s="46"/>
      <c r="B389" s="42"/>
      <c r="C389" s="21" t="s">
        <v>7</v>
      </c>
      <c r="D389" s="18"/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16"/>
      <c r="R389" s="16"/>
    </row>
    <row r="390" spans="1:18" s="7" customFormat="1" ht="15.75">
      <c r="A390" s="46"/>
      <c r="B390" s="42"/>
      <c r="C390" s="21" t="s">
        <v>3</v>
      </c>
      <c r="D390" s="18"/>
      <c r="E390" s="15">
        <f>SUM(F390:P390)</f>
        <v>6580.582109999999</v>
      </c>
      <c r="F390" s="15">
        <f>F391</f>
        <v>0</v>
      </c>
      <c r="G390" s="15">
        <f aca="true" t="shared" si="214" ref="G390:P390">SUM(G391:G392)</f>
        <v>336.02</v>
      </c>
      <c r="H390" s="15">
        <f t="shared" si="214"/>
        <v>557</v>
      </c>
      <c r="I390" s="15">
        <f t="shared" si="214"/>
        <v>494.1744</v>
      </c>
      <c r="J390" s="15">
        <f t="shared" si="214"/>
        <v>189.38771</v>
      </c>
      <c r="K390" s="15">
        <f t="shared" si="214"/>
        <v>162</v>
      </c>
      <c r="L390" s="15">
        <f t="shared" si="214"/>
        <v>162</v>
      </c>
      <c r="M390" s="15">
        <f t="shared" si="214"/>
        <v>1070</v>
      </c>
      <c r="N390" s="15">
        <f t="shared" si="214"/>
        <v>1134</v>
      </c>
      <c r="O390" s="15">
        <f t="shared" si="214"/>
        <v>1202</v>
      </c>
      <c r="P390" s="15">
        <f t="shared" si="214"/>
        <v>1274</v>
      </c>
      <c r="Q390" s="16"/>
      <c r="R390" s="16"/>
    </row>
    <row r="391" spans="1:18" s="7" customFormat="1" ht="15.75">
      <c r="A391" s="46"/>
      <c r="B391" s="42"/>
      <c r="C391" s="21"/>
      <c r="D391" s="18" t="s">
        <v>14</v>
      </c>
      <c r="E391" s="20">
        <f>SUM(F391:P391)</f>
        <v>0</v>
      </c>
      <c r="F391" s="20">
        <f>100-100</f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16"/>
      <c r="R391" s="16"/>
    </row>
    <row r="392" spans="1:18" s="7" customFormat="1" ht="15.75">
      <c r="A392" s="46"/>
      <c r="B392" s="42"/>
      <c r="C392" s="21"/>
      <c r="D392" s="18" t="s">
        <v>9</v>
      </c>
      <c r="E392" s="20">
        <f>SUM(F392:P392)</f>
        <v>6580.582109999999</v>
      </c>
      <c r="F392" s="20">
        <v>0</v>
      </c>
      <c r="G392" s="20">
        <v>336.02</v>
      </c>
      <c r="H392" s="20">
        <v>557</v>
      </c>
      <c r="I392" s="20">
        <v>494.1744</v>
      </c>
      <c r="J392" s="20">
        <v>189.38771</v>
      </c>
      <c r="K392" s="20">
        <v>162</v>
      </c>
      <c r="L392" s="20">
        <v>162</v>
      </c>
      <c r="M392" s="20">
        <v>1070</v>
      </c>
      <c r="N392" s="20">
        <v>1134</v>
      </c>
      <c r="O392" s="20">
        <v>1202</v>
      </c>
      <c r="P392" s="20">
        <v>1274</v>
      </c>
      <c r="Q392" s="16"/>
      <c r="R392" s="16"/>
    </row>
    <row r="393" spans="1:18" s="7" customFormat="1" ht="15.75">
      <c r="A393" s="46"/>
      <c r="B393" s="42"/>
      <c r="C393" s="21" t="s">
        <v>4</v>
      </c>
      <c r="D393" s="18"/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16"/>
      <c r="R393" s="16"/>
    </row>
    <row r="394" spans="1:18" s="7" customFormat="1" ht="52.5" customHeight="1">
      <c r="A394" s="47"/>
      <c r="B394" s="42"/>
      <c r="C394" s="21" t="s">
        <v>46</v>
      </c>
      <c r="D394" s="18"/>
      <c r="E394" s="20">
        <f>SUM(F394:K394)</f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16"/>
      <c r="R394" s="16"/>
    </row>
    <row r="395" spans="1:18" s="7" customFormat="1" ht="15.75">
      <c r="A395" s="45" t="s">
        <v>40</v>
      </c>
      <c r="B395" s="48" t="s">
        <v>94</v>
      </c>
      <c r="C395" s="21" t="s">
        <v>6</v>
      </c>
      <c r="D395" s="11"/>
      <c r="E395" s="15">
        <f>SUM(F395:P395)</f>
        <v>102131.891</v>
      </c>
      <c r="F395" s="15">
        <f>SUM(F399+F403)</f>
        <v>17378.1</v>
      </c>
      <c r="G395" s="15">
        <f>SUM(G399+G403)</f>
        <v>12554.340999999999</v>
      </c>
      <c r="H395" s="15">
        <f>SUM(H399+H403)</f>
        <v>26641.149999999998</v>
      </c>
      <c r="I395" s="15">
        <f aca="true" t="shared" si="215" ref="I395:P395">SUM(I399+I406)</f>
        <v>0</v>
      </c>
      <c r="J395" s="15">
        <f t="shared" si="215"/>
        <v>45558.3</v>
      </c>
      <c r="K395" s="15">
        <f t="shared" si="215"/>
        <v>0</v>
      </c>
      <c r="L395" s="15">
        <f t="shared" si="215"/>
        <v>0</v>
      </c>
      <c r="M395" s="15">
        <f t="shared" si="215"/>
        <v>0</v>
      </c>
      <c r="N395" s="15">
        <f t="shared" si="215"/>
        <v>0</v>
      </c>
      <c r="O395" s="15">
        <f t="shared" si="215"/>
        <v>0</v>
      </c>
      <c r="P395" s="15">
        <f t="shared" si="215"/>
        <v>0</v>
      </c>
      <c r="Q395" s="16"/>
      <c r="R395" s="16"/>
    </row>
    <row r="396" spans="1:18" s="7" customFormat="1" ht="31.5">
      <c r="A396" s="46"/>
      <c r="B396" s="49"/>
      <c r="C396" s="21" t="s">
        <v>48</v>
      </c>
      <c r="D396" s="11"/>
      <c r="E396" s="15">
        <f>SUM(F396:P396)</f>
        <v>87040.391</v>
      </c>
      <c r="F396" s="15">
        <f>SUM(F399+F403)</f>
        <v>17378.1</v>
      </c>
      <c r="G396" s="15">
        <f>SUM(G399+G403)</f>
        <v>12554.340999999999</v>
      </c>
      <c r="H396" s="15">
        <f>SUM(H399+H403)</f>
        <v>26641.149999999998</v>
      </c>
      <c r="I396" s="15">
        <f>SUM(I399+I403)</f>
        <v>30466.8</v>
      </c>
      <c r="J396" s="15">
        <f aca="true" t="shared" si="216" ref="J396:P396">SUM(J399)</f>
        <v>0</v>
      </c>
      <c r="K396" s="15">
        <f t="shared" si="216"/>
        <v>0</v>
      </c>
      <c r="L396" s="15">
        <f t="shared" si="216"/>
        <v>0</v>
      </c>
      <c r="M396" s="15">
        <f t="shared" si="216"/>
        <v>0</v>
      </c>
      <c r="N396" s="15">
        <f t="shared" si="216"/>
        <v>0</v>
      </c>
      <c r="O396" s="15">
        <f t="shared" si="216"/>
        <v>0</v>
      </c>
      <c r="P396" s="15">
        <f t="shared" si="216"/>
        <v>0</v>
      </c>
      <c r="Q396" s="16"/>
      <c r="R396" s="16"/>
    </row>
    <row r="397" spans="1:18" s="7" customFormat="1" ht="15.75">
      <c r="A397" s="46"/>
      <c r="B397" s="49"/>
      <c r="C397" s="23" t="s">
        <v>2</v>
      </c>
      <c r="D397" s="18"/>
      <c r="E397" s="20">
        <f>SUM(F397:K397)</f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16"/>
      <c r="R397" s="16"/>
    </row>
    <row r="398" spans="1:18" s="7" customFormat="1" ht="33" customHeight="1">
      <c r="A398" s="46"/>
      <c r="B398" s="49"/>
      <c r="C398" s="21" t="s">
        <v>7</v>
      </c>
      <c r="D398" s="18"/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16"/>
      <c r="R398" s="16"/>
    </row>
    <row r="399" spans="1:18" s="7" customFormat="1" ht="15.75">
      <c r="A399" s="46"/>
      <c r="B399" s="49"/>
      <c r="C399" s="21" t="s">
        <v>3</v>
      </c>
      <c r="D399" s="18"/>
      <c r="E399" s="15">
        <f>SUM(F399:P399)</f>
        <v>1107.3909999999998</v>
      </c>
      <c r="F399" s="15">
        <f aca="true" t="shared" si="217" ref="F399:K399">F401+F400</f>
        <v>922</v>
      </c>
      <c r="G399" s="15">
        <f t="shared" si="217"/>
        <v>110.541</v>
      </c>
      <c r="H399" s="15">
        <f>H401+H400</f>
        <v>74.85</v>
      </c>
      <c r="I399" s="15">
        <f t="shared" si="217"/>
        <v>0</v>
      </c>
      <c r="J399" s="15">
        <f t="shared" si="217"/>
        <v>0</v>
      </c>
      <c r="K399" s="15">
        <f t="shared" si="217"/>
        <v>0</v>
      </c>
      <c r="L399" s="15">
        <f>L401+L400</f>
        <v>0</v>
      </c>
      <c r="M399" s="15">
        <f>M401+M400</f>
        <v>0</v>
      </c>
      <c r="N399" s="15">
        <f>N401+N400</f>
        <v>0</v>
      </c>
      <c r="O399" s="15">
        <f>O401+O400</f>
        <v>0</v>
      </c>
      <c r="P399" s="15">
        <f>P401+P400</f>
        <v>0</v>
      </c>
      <c r="Q399" s="16"/>
      <c r="R399" s="16"/>
    </row>
    <row r="400" spans="1:18" s="7" customFormat="1" ht="15.75">
      <c r="A400" s="46"/>
      <c r="B400" s="49"/>
      <c r="C400" s="21"/>
      <c r="D400" s="18" t="s">
        <v>14</v>
      </c>
      <c r="E400" s="20">
        <f>SUM(F400:P400)</f>
        <v>850</v>
      </c>
      <c r="F400" s="20">
        <f>750+100</f>
        <v>850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16"/>
      <c r="R400" s="16"/>
    </row>
    <row r="401" spans="1:18" s="7" customFormat="1" ht="15.75">
      <c r="A401" s="46"/>
      <c r="B401" s="49"/>
      <c r="C401" s="21"/>
      <c r="D401" s="18" t="s">
        <v>9</v>
      </c>
      <c r="E401" s="20">
        <f>SUM(F401:P401)</f>
        <v>257.39099999999996</v>
      </c>
      <c r="F401" s="20">
        <v>72</v>
      </c>
      <c r="G401" s="20">
        <v>110.541</v>
      </c>
      <c r="H401" s="20">
        <f>76-1.15</f>
        <v>74.85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16"/>
      <c r="R401" s="16"/>
    </row>
    <row r="402" spans="1:18" s="7" customFormat="1" ht="15.75">
      <c r="A402" s="46"/>
      <c r="B402" s="49"/>
      <c r="C402" s="21" t="s">
        <v>4</v>
      </c>
      <c r="D402" s="18"/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16"/>
      <c r="R402" s="16"/>
    </row>
    <row r="403" spans="1:18" s="7" customFormat="1" ht="47.25">
      <c r="A403" s="46"/>
      <c r="B403" s="49"/>
      <c r="C403" s="21" t="s">
        <v>120</v>
      </c>
      <c r="D403" s="29" t="s">
        <v>77</v>
      </c>
      <c r="E403" s="15">
        <f aca="true" t="shared" si="218" ref="E403:E410">SUM(F403:K403)</f>
        <v>85933</v>
      </c>
      <c r="F403" s="15">
        <f aca="true" t="shared" si="219" ref="F403:K403">SUM(F404:F405)</f>
        <v>16456.1</v>
      </c>
      <c r="G403" s="15">
        <f t="shared" si="219"/>
        <v>12443.8</v>
      </c>
      <c r="H403" s="15">
        <v>26566.3</v>
      </c>
      <c r="I403" s="15">
        <v>30466.8</v>
      </c>
      <c r="J403" s="15">
        <f t="shared" si="219"/>
        <v>0</v>
      </c>
      <c r="K403" s="15">
        <f t="shared" si="219"/>
        <v>0</v>
      </c>
      <c r="L403" s="15">
        <f>SUM(L404:L405)</f>
        <v>0</v>
      </c>
      <c r="M403" s="15">
        <f>SUM(M404:M405)</f>
        <v>0</v>
      </c>
      <c r="N403" s="15">
        <f>SUM(N404:N405)</f>
        <v>0</v>
      </c>
      <c r="O403" s="15">
        <f>SUM(O404:O405)</f>
        <v>0</v>
      </c>
      <c r="P403" s="15">
        <f>SUM(P404:P405)</f>
        <v>0</v>
      </c>
      <c r="Q403" s="16"/>
      <c r="R403" s="16"/>
    </row>
    <row r="404" spans="1:18" s="7" customFormat="1" ht="15.75">
      <c r="A404" s="46"/>
      <c r="B404" s="49"/>
      <c r="C404" s="21"/>
      <c r="D404" s="29" t="s">
        <v>77</v>
      </c>
      <c r="E404" s="20">
        <f t="shared" si="218"/>
        <v>14815.8</v>
      </c>
      <c r="F404" s="20">
        <v>2372</v>
      </c>
      <c r="G404" s="20">
        <v>12443.8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16"/>
      <c r="R404" s="16"/>
    </row>
    <row r="405" spans="1:18" s="7" customFormat="1" ht="15.75">
      <c r="A405" s="52"/>
      <c r="B405" s="54"/>
      <c r="C405" s="21"/>
      <c r="D405" s="29" t="s">
        <v>77</v>
      </c>
      <c r="E405" s="20">
        <f t="shared" si="218"/>
        <v>14084.1</v>
      </c>
      <c r="F405" s="20">
        <v>14084.1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16"/>
      <c r="R405" s="16"/>
    </row>
    <row r="406" spans="1:18" s="7" customFormat="1" ht="63">
      <c r="A406" s="52"/>
      <c r="B406" s="54"/>
      <c r="C406" s="21" t="s">
        <v>121</v>
      </c>
      <c r="D406" s="29"/>
      <c r="E406" s="15">
        <f t="shared" si="218"/>
        <v>45558.3</v>
      </c>
      <c r="F406" s="15">
        <f aca="true" t="shared" si="220" ref="F406:P406">F407</f>
        <v>0</v>
      </c>
      <c r="G406" s="15">
        <f t="shared" si="220"/>
        <v>0</v>
      </c>
      <c r="H406" s="15">
        <v>0</v>
      </c>
      <c r="I406" s="15">
        <v>0</v>
      </c>
      <c r="J406" s="15">
        <f t="shared" si="220"/>
        <v>45558.3</v>
      </c>
      <c r="K406" s="15">
        <f t="shared" si="220"/>
        <v>0</v>
      </c>
      <c r="L406" s="15">
        <f t="shared" si="220"/>
        <v>0</v>
      </c>
      <c r="M406" s="15">
        <f t="shared" si="220"/>
        <v>0</v>
      </c>
      <c r="N406" s="15">
        <f t="shared" si="220"/>
        <v>0</v>
      </c>
      <c r="O406" s="15">
        <f t="shared" si="220"/>
        <v>0</v>
      </c>
      <c r="P406" s="15">
        <f t="shared" si="220"/>
        <v>0</v>
      </c>
      <c r="Q406" s="16"/>
      <c r="R406" s="16"/>
    </row>
    <row r="407" spans="1:18" s="7" customFormat="1" ht="15.75">
      <c r="A407" s="53"/>
      <c r="B407" s="55"/>
      <c r="C407" s="21"/>
      <c r="D407" s="29"/>
      <c r="E407" s="20">
        <f t="shared" si="218"/>
        <v>45558.3</v>
      </c>
      <c r="F407" s="20">
        <v>0</v>
      </c>
      <c r="G407" s="20">
        <v>0</v>
      </c>
      <c r="H407" s="20">
        <v>0</v>
      </c>
      <c r="I407" s="20">
        <v>0</v>
      </c>
      <c r="J407" s="20">
        <v>45558.3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16"/>
      <c r="R407" s="16"/>
    </row>
    <row r="408" spans="1:18" s="7" customFormat="1" ht="15.75">
      <c r="A408" s="43" t="s">
        <v>41</v>
      </c>
      <c r="B408" s="42" t="s">
        <v>95</v>
      </c>
      <c r="C408" s="21" t="s">
        <v>6</v>
      </c>
      <c r="D408" s="11"/>
      <c r="E408" s="15">
        <f>SUM(F408:P408)</f>
        <v>492.67400000000004</v>
      </c>
      <c r="F408" s="15">
        <f aca="true" t="shared" si="221" ref="F408:K408">SUM(F412+F415)</f>
        <v>253.014</v>
      </c>
      <c r="G408" s="15">
        <f t="shared" si="221"/>
        <v>15.1</v>
      </c>
      <c r="H408" s="15">
        <f t="shared" si="221"/>
        <v>76.56</v>
      </c>
      <c r="I408" s="15">
        <f t="shared" si="221"/>
        <v>28</v>
      </c>
      <c r="J408" s="15">
        <f t="shared" si="221"/>
        <v>0</v>
      </c>
      <c r="K408" s="15">
        <f t="shared" si="221"/>
        <v>0</v>
      </c>
      <c r="L408" s="15">
        <f>SUM(L412+L415)</f>
        <v>0</v>
      </c>
      <c r="M408" s="15">
        <f>SUM(M412+M415)</f>
        <v>30</v>
      </c>
      <c r="N408" s="15">
        <f>SUM(N412+N415)</f>
        <v>30</v>
      </c>
      <c r="O408" s="15">
        <f>SUM(O412+O415)</f>
        <v>30</v>
      </c>
      <c r="P408" s="15">
        <f>SUM(P412+P415)</f>
        <v>30</v>
      </c>
      <c r="Q408" s="16"/>
      <c r="R408" s="16"/>
    </row>
    <row r="409" spans="1:18" s="7" customFormat="1" ht="31.5">
      <c r="A409" s="43"/>
      <c r="B409" s="42"/>
      <c r="C409" s="21" t="s">
        <v>48</v>
      </c>
      <c r="D409" s="11"/>
      <c r="E409" s="15">
        <f>SUM(F409:P409)</f>
        <v>492.67400000000004</v>
      </c>
      <c r="F409" s="15">
        <f aca="true" t="shared" si="222" ref="F409:K409">SUM(F412)</f>
        <v>253.014</v>
      </c>
      <c r="G409" s="15">
        <f t="shared" si="222"/>
        <v>15.1</v>
      </c>
      <c r="H409" s="15">
        <f t="shared" si="222"/>
        <v>76.56</v>
      </c>
      <c r="I409" s="15">
        <f t="shared" si="222"/>
        <v>28</v>
      </c>
      <c r="J409" s="15">
        <f t="shared" si="222"/>
        <v>0</v>
      </c>
      <c r="K409" s="15">
        <f t="shared" si="222"/>
        <v>0</v>
      </c>
      <c r="L409" s="15">
        <f>SUM(L412)</f>
        <v>0</v>
      </c>
      <c r="M409" s="15">
        <f>SUM(M412)</f>
        <v>30</v>
      </c>
      <c r="N409" s="15">
        <f>SUM(N412)</f>
        <v>30</v>
      </c>
      <c r="O409" s="15">
        <f>SUM(O412)</f>
        <v>30</v>
      </c>
      <c r="P409" s="15">
        <f>SUM(P412)</f>
        <v>30</v>
      </c>
      <c r="Q409" s="16"/>
      <c r="R409" s="16"/>
    </row>
    <row r="410" spans="1:18" s="7" customFormat="1" ht="15.75">
      <c r="A410" s="43"/>
      <c r="B410" s="42"/>
      <c r="C410" s="23" t="s">
        <v>2</v>
      </c>
      <c r="D410" s="18"/>
      <c r="E410" s="20">
        <f t="shared" si="218"/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16"/>
      <c r="R410" s="16"/>
    </row>
    <row r="411" spans="1:18" s="7" customFormat="1" ht="34.5" customHeight="1">
      <c r="A411" s="43"/>
      <c r="B411" s="42"/>
      <c r="C411" s="21" t="s">
        <v>7</v>
      </c>
      <c r="D411" s="18"/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16"/>
      <c r="R411" s="16"/>
    </row>
    <row r="412" spans="1:18" s="7" customFormat="1" ht="15.75">
      <c r="A412" s="43"/>
      <c r="B412" s="42"/>
      <c r="C412" s="21" t="s">
        <v>3</v>
      </c>
      <c r="D412" s="18"/>
      <c r="E412" s="15">
        <f>SUM(F412:P412)</f>
        <v>492.67400000000004</v>
      </c>
      <c r="F412" s="15">
        <f aca="true" t="shared" si="223" ref="F412:P412">F413</f>
        <v>253.014</v>
      </c>
      <c r="G412" s="15">
        <f t="shared" si="223"/>
        <v>15.1</v>
      </c>
      <c r="H412" s="15">
        <f t="shared" si="223"/>
        <v>76.56</v>
      </c>
      <c r="I412" s="15">
        <f t="shared" si="223"/>
        <v>28</v>
      </c>
      <c r="J412" s="15">
        <f t="shared" si="223"/>
        <v>0</v>
      </c>
      <c r="K412" s="15">
        <f t="shared" si="223"/>
        <v>0</v>
      </c>
      <c r="L412" s="15">
        <f t="shared" si="223"/>
        <v>0</v>
      </c>
      <c r="M412" s="15">
        <f t="shared" si="223"/>
        <v>30</v>
      </c>
      <c r="N412" s="15">
        <f t="shared" si="223"/>
        <v>30</v>
      </c>
      <c r="O412" s="15">
        <f t="shared" si="223"/>
        <v>30</v>
      </c>
      <c r="P412" s="15">
        <f t="shared" si="223"/>
        <v>30</v>
      </c>
      <c r="Q412" s="16"/>
      <c r="R412" s="16"/>
    </row>
    <row r="413" spans="1:18" s="7" customFormat="1" ht="15.75">
      <c r="A413" s="43"/>
      <c r="B413" s="42"/>
      <c r="C413" s="21"/>
      <c r="D413" s="18" t="s">
        <v>9</v>
      </c>
      <c r="E413" s="20">
        <f>SUM(F413:P413)</f>
        <v>492.67400000000004</v>
      </c>
      <c r="F413" s="20">
        <v>253.014</v>
      </c>
      <c r="G413" s="20">
        <v>15.1</v>
      </c>
      <c r="H413" s="20">
        <f>137-57.44-3</f>
        <v>76.56</v>
      </c>
      <c r="I413" s="20">
        <v>28</v>
      </c>
      <c r="J413" s="20">
        <v>0</v>
      </c>
      <c r="K413" s="20">
        <v>0</v>
      </c>
      <c r="L413" s="20">
        <v>0</v>
      </c>
      <c r="M413" s="20">
        <v>30</v>
      </c>
      <c r="N413" s="20">
        <v>30</v>
      </c>
      <c r="O413" s="20">
        <v>30</v>
      </c>
      <c r="P413" s="20">
        <v>30</v>
      </c>
      <c r="Q413" s="16"/>
      <c r="R413" s="16"/>
    </row>
    <row r="414" spans="1:18" s="7" customFormat="1" ht="15.75">
      <c r="A414" s="43"/>
      <c r="B414" s="42"/>
      <c r="C414" s="21" t="s">
        <v>4</v>
      </c>
      <c r="D414" s="18"/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16"/>
      <c r="R414" s="16"/>
    </row>
    <row r="415" spans="1:18" s="7" customFormat="1" ht="47.25">
      <c r="A415" s="43"/>
      <c r="B415" s="42"/>
      <c r="C415" s="21" t="s">
        <v>46</v>
      </c>
      <c r="D415" s="18"/>
      <c r="E415" s="20">
        <f>SUM(F415:K415)</f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16"/>
      <c r="R415" s="16"/>
    </row>
    <row r="416" spans="1:18" s="7" customFormat="1" ht="15.75">
      <c r="A416" s="43" t="s">
        <v>42</v>
      </c>
      <c r="B416" s="42" t="s">
        <v>96</v>
      </c>
      <c r="C416" s="21" t="s">
        <v>6</v>
      </c>
      <c r="D416" s="11"/>
      <c r="E416" s="20">
        <f>SUM(F416:K416)</f>
        <v>0</v>
      </c>
      <c r="F416" s="20">
        <f aca="true" t="shared" si="224" ref="F416:K416">SUM(F420+F423)</f>
        <v>0</v>
      </c>
      <c r="G416" s="20">
        <f t="shared" si="224"/>
        <v>0</v>
      </c>
      <c r="H416" s="20">
        <f t="shared" si="224"/>
        <v>0</v>
      </c>
      <c r="I416" s="20">
        <f t="shared" si="224"/>
        <v>0</v>
      </c>
      <c r="J416" s="20">
        <f t="shared" si="224"/>
        <v>0</v>
      </c>
      <c r="K416" s="20">
        <f t="shared" si="224"/>
        <v>0</v>
      </c>
      <c r="L416" s="20">
        <f>SUM(L420+L423)</f>
        <v>0</v>
      </c>
      <c r="M416" s="20">
        <f>SUM(M420+M423)</f>
        <v>0</v>
      </c>
      <c r="N416" s="20">
        <f>SUM(N420+N423)</f>
        <v>0</v>
      </c>
      <c r="O416" s="20">
        <f>SUM(O420+O423)</f>
        <v>0</v>
      </c>
      <c r="P416" s="20">
        <f>SUM(P420+P423)</f>
        <v>0</v>
      </c>
      <c r="Q416" s="16"/>
      <c r="R416" s="16"/>
    </row>
    <row r="417" spans="1:18" s="7" customFormat="1" ht="31.5">
      <c r="A417" s="43"/>
      <c r="B417" s="42"/>
      <c r="C417" s="21" t="s">
        <v>48</v>
      </c>
      <c r="D417" s="11"/>
      <c r="E417" s="20">
        <f>SUM(F417:K417)</f>
        <v>0</v>
      </c>
      <c r="F417" s="20">
        <f aca="true" t="shared" si="225" ref="F417:K417">SUM(F420)</f>
        <v>0</v>
      </c>
      <c r="G417" s="20">
        <f t="shared" si="225"/>
        <v>0</v>
      </c>
      <c r="H417" s="20">
        <f t="shared" si="225"/>
        <v>0</v>
      </c>
      <c r="I417" s="20">
        <f t="shared" si="225"/>
        <v>0</v>
      </c>
      <c r="J417" s="20">
        <f t="shared" si="225"/>
        <v>0</v>
      </c>
      <c r="K417" s="20">
        <f t="shared" si="225"/>
        <v>0</v>
      </c>
      <c r="L417" s="20">
        <f>SUM(L420)</f>
        <v>0</v>
      </c>
      <c r="M417" s="20">
        <f>SUM(M420)</f>
        <v>0</v>
      </c>
      <c r="N417" s="20">
        <f>SUM(N420)</f>
        <v>0</v>
      </c>
      <c r="O417" s="20">
        <f>SUM(O420)</f>
        <v>0</v>
      </c>
      <c r="P417" s="20">
        <f>SUM(P420)</f>
        <v>0</v>
      </c>
      <c r="Q417" s="16"/>
      <c r="R417" s="16"/>
    </row>
    <row r="418" spans="1:18" s="7" customFormat="1" ht="15.75">
      <c r="A418" s="43"/>
      <c r="B418" s="42"/>
      <c r="C418" s="23" t="s">
        <v>2</v>
      </c>
      <c r="D418" s="18"/>
      <c r="E418" s="20">
        <f>SUM(F418:K418)</f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16"/>
      <c r="R418" s="16"/>
    </row>
    <row r="419" spans="1:18" s="7" customFormat="1" ht="33" customHeight="1">
      <c r="A419" s="43"/>
      <c r="B419" s="42"/>
      <c r="C419" s="21" t="s">
        <v>7</v>
      </c>
      <c r="D419" s="18"/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16"/>
      <c r="R419" s="16"/>
    </row>
    <row r="420" spans="1:18" s="30" customFormat="1" ht="15.75">
      <c r="A420" s="43"/>
      <c r="B420" s="42"/>
      <c r="C420" s="21" t="s">
        <v>3</v>
      </c>
      <c r="D420" s="18"/>
      <c r="E420" s="20">
        <f>SUM(F420:K420)</f>
        <v>0</v>
      </c>
      <c r="F420" s="20">
        <f aca="true" t="shared" si="226" ref="F420:P420">F421</f>
        <v>0</v>
      </c>
      <c r="G420" s="20">
        <f t="shared" si="226"/>
        <v>0</v>
      </c>
      <c r="H420" s="20">
        <f t="shared" si="226"/>
        <v>0</v>
      </c>
      <c r="I420" s="20">
        <f t="shared" si="226"/>
        <v>0</v>
      </c>
      <c r="J420" s="20">
        <f t="shared" si="226"/>
        <v>0</v>
      </c>
      <c r="K420" s="20">
        <f t="shared" si="226"/>
        <v>0</v>
      </c>
      <c r="L420" s="20">
        <f t="shared" si="226"/>
        <v>0</v>
      </c>
      <c r="M420" s="20">
        <f t="shared" si="226"/>
        <v>0</v>
      </c>
      <c r="N420" s="20">
        <f t="shared" si="226"/>
        <v>0</v>
      </c>
      <c r="O420" s="20">
        <f t="shared" si="226"/>
        <v>0</v>
      </c>
      <c r="P420" s="20">
        <f t="shared" si="226"/>
        <v>0</v>
      </c>
      <c r="Q420" s="16"/>
      <c r="R420" s="16"/>
    </row>
    <row r="421" spans="1:18" s="30" customFormat="1" ht="15.75">
      <c r="A421" s="43"/>
      <c r="B421" s="42"/>
      <c r="C421" s="21"/>
      <c r="D421" s="18"/>
      <c r="E421" s="20">
        <f>SUM(F421:K421)</f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16"/>
      <c r="R421" s="16"/>
    </row>
    <row r="422" spans="1:18" s="30" customFormat="1" ht="15.75">
      <c r="A422" s="43"/>
      <c r="B422" s="42"/>
      <c r="C422" s="21" t="s">
        <v>4</v>
      </c>
      <c r="D422" s="18"/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16"/>
      <c r="R422" s="16"/>
    </row>
    <row r="423" spans="1:18" s="30" customFormat="1" ht="47.25">
      <c r="A423" s="43"/>
      <c r="B423" s="42"/>
      <c r="C423" s="21" t="s">
        <v>46</v>
      </c>
      <c r="D423" s="18"/>
      <c r="E423" s="20">
        <f>SUM(F423:K423)</f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16"/>
      <c r="R423" s="16"/>
    </row>
    <row r="424" spans="1:18" s="30" customFormat="1" ht="13.5" customHeight="1">
      <c r="A424" s="43" t="s">
        <v>43</v>
      </c>
      <c r="B424" s="42" t="s">
        <v>97</v>
      </c>
      <c r="C424" s="21" t="s">
        <v>6</v>
      </c>
      <c r="D424" s="11"/>
      <c r="E424" s="15">
        <f>SUM(F424:P424)</f>
        <v>3305.631</v>
      </c>
      <c r="F424" s="15">
        <f aca="true" t="shared" si="227" ref="F424:K424">F428</f>
        <v>249.686</v>
      </c>
      <c r="G424" s="15">
        <f t="shared" si="227"/>
        <v>300.359</v>
      </c>
      <c r="H424" s="15">
        <f t="shared" si="227"/>
        <v>264.15</v>
      </c>
      <c r="I424" s="15">
        <f t="shared" si="227"/>
        <v>273.936</v>
      </c>
      <c r="J424" s="15">
        <f t="shared" si="227"/>
        <v>196.5</v>
      </c>
      <c r="K424" s="15">
        <f t="shared" si="227"/>
        <v>173</v>
      </c>
      <c r="L424" s="15">
        <f>L428</f>
        <v>173</v>
      </c>
      <c r="M424" s="15">
        <f>M428</f>
        <v>465</v>
      </c>
      <c r="N424" s="15">
        <f>N428</f>
        <v>470</v>
      </c>
      <c r="O424" s="15">
        <f>O428</f>
        <v>370</v>
      </c>
      <c r="P424" s="15">
        <f>P428</f>
        <v>370</v>
      </c>
      <c r="Q424" s="16"/>
      <c r="R424" s="16"/>
    </row>
    <row r="425" spans="1:18" s="30" customFormat="1" ht="27.75" customHeight="1">
      <c r="A425" s="43"/>
      <c r="B425" s="42"/>
      <c r="C425" s="21" t="s">
        <v>49</v>
      </c>
      <c r="D425" s="11"/>
      <c r="E425" s="15">
        <f>SUM(F425:P425)</f>
        <v>3305.631</v>
      </c>
      <c r="F425" s="15">
        <f aca="true" t="shared" si="228" ref="F425:K425">SUM(F428)</f>
        <v>249.686</v>
      </c>
      <c r="G425" s="15">
        <f t="shared" si="228"/>
        <v>300.359</v>
      </c>
      <c r="H425" s="15">
        <f t="shared" si="228"/>
        <v>264.15</v>
      </c>
      <c r="I425" s="15">
        <f t="shared" si="228"/>
        <v>273.936</v>
      </c>
      <c r="J425" s="15">
        <f t="shared" si="228"/>
        <v>196.5</v>
      </c>
      <c r="K425" s="15">
        <f t="shared" si="228"/>
        <v>173</v>
      </c>
      <c r="L425" s="15">
        <f>SUM(L428)</f>
        <v>173</v>
      </c>
      <c r="M425" s="15">
        <f>SUM(M428)</f>
        <v>465</v>
      </c>
      <c r="N425" s="15">
        <f>SUM(N428)</f>
        <v>470</v>
      </c>
      <c r="O425" s="15">
        <f>SUM(O428)</f>
        <v>370</v>
      </c>
      <c r="P425" s="15">
        <f>SUM(P428)</f>
        <v>370</v>
      </c>
      <c r="Q425" s="16"/>
      <c r="R425" s="16"/>
    </row>
    <row r="426" spans="1:18" s="30" customFormat="1" ht="15.75">
      <c r="A426" s="43"/>
      <c r="B426" s="42"/>
      <c r="C426" s="23" t="s">
        <v>2</v>
      </c>
      <c r="D426" s="18"/>
      <c r="E426" s="20">
        <f>SUM(F426:K426)</f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16"/>
      <c r="R426" s="16"/>
    </row>
    <row r="427" spans="1:18" s="7" customFormat="1" ht="33" customHeight="1">
      <c r="A427" s="43"/>
      <c r="B427" s="42"/>
      <c r="C427" s="21" t="s">
        <v>7</v>
      </c>
      <c r="D427" s="18"/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16"/>
      <c r="R427" s="16"/>
    </row>
    <row r="428" spans="1:18" s="7" customFormat="1" ht="15.75">
      <c r="A428" s="43"/>
      <c r="B428" s="42"/>
      <c r="C428" s="21" t="s">
        <v>3</v>
      </c>
      <c r="D428" s="18"/>
      <c r="E428" s="15">
        <f>SUM(F428:P428)</f>
        <v>3305.631</v>
      </c>
      <c r="F428" s="15">
        <f aca="true" t="shared" si="229" ref="F428:P428">F429</f>
        <v>249.686</v>
      </c>
      <c r="G428" s="15">
        <f t="shared" si="229"/>
        <v>300.359</v>
      </c>
      <c r="H428" s="15">
        <f>H429</f>
        <v>264.15</v>
      </c>
      <c r="I428" s="15">
        <f>I429</f>
        <v>273.936</v>
      </c>
      <c r="J428" s="15">
        <f t="shared" si="229"/>
        <v>196.5</v>
      </c>
      <c r="K428" s="15">
        <f t="shared" si="229"/>
        <v>173</v>
      </c>
      <c r="L428" s="15">
        <f t="shared" si="229"/>
        <v>173</v>
      </c>
      <c r="M428" s="15">
        <f t="shared" si="229"/>
        <v>465</v>
      </c>
      <c r="N428" s="15">
        <f t="shared" si="229"/>
        <v>470</v>
      </c>
      <c r="O428" s="15">
        <f t="shared" si="229"/>
        <v>370</v>
      </c>
      <c r="P428" s="15">
        <f t="shared" si="229"/>
        <v>370</v>
      </c>
      <c r="Q428" s="16"/>
      <c r="R428" s="16"/>
    </row>
    <row r="429" spans="1:18" s="7" customFormat="1" ht="15.75">
      <c r="A429" s="43"/>
      <c r="B429" s="42"/>
      <c r="C429" s="21"/>
      <c r="D429" s="18" t="s">
        <v>9</v>
      </c>
      <c r="E429" s="20">
        <f>SUM(F429:P429)</f>
        <v>3305.631</v>
      </c>
      <c r="F429" s="20">
        <v>249.686</v>
      </c>
      <c r="G429" s="20">
        <v>300.359</v>
      </c>
      <c r="H429" s="20">
        <f>260+4.15</f>
        <v>264.15</v>
      </c>
      <c r="I429" s="20">
        <v>273.936</v>
      </c>
      <c r="J429" s="20">
        <v>196.5</v>
      </c>
      <c r="K429" s="20">
        <v>173</v>
      </c>
      <c r="L429" s="20">
        <v>173</v>
      </c>
      <c r="M429" s="20">
        <v>465</v>
      </c>
      <c r="N429" s="20">
        <v>470</v>
      </c>
      <c r="O429" s="20">
        <v>370</v>
      </c>
      <c r="P429" s="20">
        <v>370</v>
      </c>
      <c r="Q429" s="16"/>
      <c r="R429" s="16"/>
    </row>
    <row r="430" spans="1:18" s="7" customFormat="1" ht="15.75">
      <c r="A430" s="43"/>
      <c r="B430" s="42"/>
      <c r="C430" s="21" t="s">
        <v>4</v>
      </c>
      <c r="D430" s="18"/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16"/>
      <c r="R430" s="16"/>
    </row>
    <row r="431" spans="1:18" s="7" customFormat="1" ht="15.75">
      <c r="A431" s="43"/>
      <c r="B431" s="42"/>
      <c r="C431" s="23" t="s">
        <v>0</v>
      </c>
      <c r="D431" s="18"/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16"/>
      <c r="R431" s="16"/>
    </row>
    <row r="432" spans="1:18" s="7" customFormat="1" ht="15.75">
      <c r="A432" s="43" t="s">
        <v>73</v>
      </c>
      <c r="B432" s="42" t="s">
        <v>98</v>
      </c>
      <c r="C432" s="21" t="s">
        <v>6</v>
      </c>
      <c r="D432" s="11"/>
      <c r="E432" s="20">
        <f>SUM(F432:K432)</f>
        <v>0</v>
      </c>
      <c r="F432" s="20">
        <f aca="true" t="shared" si="230" ref="F432:K432">F436</f>
        <v>0</v>
      </c>
      <c r="G432" s="20">
        <f t="shared" si="230"/>
        <v>0</v>
      </c>
      <c r="H432" s="20">
        <f t="shared" si="230"/>
        <v>0</v>
      </c>
      <c r="I432" s="20">
        <f t="shared" si="230"/>
        <v>0</v>
      </c>
      <c r="J432" s="20">
        <f t="shared" si="230"/>
        <v>0</v>
      </c>
      <c r="K432" s="20">
        <f t="shared" si="230"/>
        <v>0</v>
      </c>
      <c r="L432" s="20">
        <f>L436</f>
        <v>0</v>
      </c>
      <c r="M432" s="20">
        <f>M436</f>
        <v>0</v>
      </c>
      <c r="N432" s="20">
        <f>N436</f>
        <v>0</v>
      </c>
      <c r="O432" s="20">
        <f>O436</f>
        <v>0</v>
      </c>
      <c r="P432" s="20">
        <f>P436</f>
        <v>0</v>
      </c>
      <c r="Q432" s="16"/>
      <c r="R432" s="16"/>
    </row>
    <row r="433" spans="1:18" s="7" customFormat="1" ht="31.5">
      <c r="A433" s="43"/>
      <c r="B433" s="42"/>
      <c r="C433" s="21" t="s">
        <v>49</v>
      </c>
      <c r="D433" s="11"/>
      <c r="E433" s="20">
        <f>SUM(F433:K433)</f>
        <v>0</v>
      </c>
      <c r="F433" s="20">
        <f aca="true" t="shared" si="231" ref="F433:K433">SUM(F436)</f>
        <v>0</v>
      </c>
      <c r="G433" s="20">
        <f t="shared" si="231"/>
        <v>0</v>
      </c>
      <c r="H433" s="20">
        <f t="shared" si="231"/>
        <v>0</v>
      </c>
      <c r="I433" s="20">
        <f t="shared" si="231"/>
        <v>0</v>
      </c>
      <c r="J433" s="20">
        <f t="shared" si="231"/>
        <v>0</v>
      </c>
      <c r="K433" s="20">
        <f t="shared" si="231"/>
        <v>0</v>
      </c>
      <c r="L433" s="20">
        <f>SUM(L436)</f>
        <v>0</v>
      </c>
      <c r="M433" s="20">
        <f>SUM(M436)</f>
        <v>0</v>
      </c>
      <c r="N433" s="20">
        <f>SUM(N436)</f>
        <v>0</v>
      </c>
      <c r="O433" s="20">
        <f>SUM(O436)</f>
        <v>0</v>
      </c>
      <c r="P433" s="20">
        <f>SUM(P436)</f>
        <v>0</v>
      </c>
      <c r="Q433" s="16"/>
      <c r="R433" s="16"/>
    </row>
    <row r="434" spans="1:18" s="7" customFormat="1" ht="15.75">
      <c r="A434" s="43"/>
      <c r="B434" s="42"/>
      <c r="C434" s="23" t="s">
        <v>2</v>
      </c>
      <c r="D434" s="18"/>
      <c r="E434" s="20">
        <f>SUM(F434:K434)</f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16"/>
      <c r="R434" s="16"/>
    </row>
    <row r="435" spans="1:18" s="7" customFormat="1" ht="35.25" customHeight="1">
      <c r="A435" s="43"/>
      <c r="B435" s="42"/>
      <c r="C435" s="21" t="s">
        <v>7</v>
      </c>
      <c r="D435" s="18"/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16"/>
      <c r="R435" s="16"/>
    </row>
    <row r="436" spans="1:18" s="7" customFormat="1" ht="15.75">
      <c r="A436" s="43"/>
      <c r="B436" s="42"/>
      <c r="C436" s="21" t="s">
        <v>3</v>
      </c>
      <c r="D436" s="18"/>
      <c r="E436" s="20">
        <f>SUM(F436:K436)</f>
        <v>0</v>
      </c>
      <c r="F436" s="20">
        <f aca="true" t="shared" si="232" ref="F436:P436">F437</f>
        <v>0</v>
      </c>
      <c r="G436" s="20">
        <f t="shared" si="232"/>
        <v>0</v>
      </c>
      <c r="H436" s="20">
        <f t="shared" si="232"/>
        <v>0</v>
      </c>
      <c r="I436" s="20">
        <f t="shared" si="232"/>
        <v>0</v>
      </c>
      <c r="J436" s="20">
        <f t="shared" si="232"/>
        <v>0</v>
      </c>
      <c r="K436" s="20">
        <f t="shared" si="232"/>
        <v>0</v>
      </c>
      <c r="L436" s="20">
        <f t="shared" si="232"/>
        <v>0</v>
      </c>
      <c r="M436" s="20">
        <f t="shared" si="232"/>
        <v>0</v>
      </c>
      <c r="N436" s="20">
        <f t="shared" si="232"/>
        <v>0</v>
      </c>
      <c r="O436" s="20">
        <f t="shared" si="232"/>
        <v>0</v>
      </c>
      <c r="P436" s="20">
        <f t="shared" si="232"/>
        <v>0</v>
      </c>
      <c r="Q436" s="16"/>
      <c r="R436" s="16"/>
    </row>
    <row r="437" spans="1:18" s="7" customFormat="1" ht="15.75">
      <c r="A437" s="43"/>
      <c r="B437" s="42"/>
      <c r="C437" s="21"/>
      <c r="D437" s="18" t="s">
        <v>9</v>
      </c>
      <c r="E437" s="20">
        <f>SUM(F437:K437)</f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16"/>
      <c r="R437" s="16"/>
    </row>
    <row r="438" spans="1:18" s="7" customFormat="1" ht="15.75">
      <c r="A438" s="43"/>
      <c r="B438" s="42"/>
      <c r="C438" s="21" t="s">
        <v>4</v>
      </c>
      <c r="D438" s="18"/>
      <c r="E438" s="20"/>
      <c r="F438" s="20"/>
      <c r="G438" s="20"/>
      <c r="H438" s="20"/>
      <c r="I438" s="20"/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16"/>
      <c r="R438" s="16"/>
    </row>
    <row r="439" spans="1:18" s="7" customFormat="1" ht="15.75">
      <c r="A439" s="43"/>
      <c r="B439" s="42"/>
      <c r="C439" s="23" t="s">
        <v>0</v>
      </c>
      <c r="D439" s="18"/>
      <c r="E439" s="20"/>
      <c r="F439" s="20"/>
      <c r="G439" s="20"/>
      <c r="H439" s="20"/>
      <c r="I439" s="20"/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16"/>
      <c r="R439" s="16"/>
    </row>
    <row r="440" spans="1:18" s="7" customFormat="1" ht="15.75">
      <c r="A440" s="43" t="s">
        <v>127</v>
      </c>
      <c r="B440" s="42" t="s">
        <v>128</v>
      </c>
      <c r="C440" s="21" t="s">
        <v>6</v>
      </c>
      <c r="D440" s="11"/>
      <c r="E440" s="20">
        <f>SUM(F440:K440)</f>
        <v>0</v>
      </c>
      <c r="F440" s="20">
        <f aca="true" t="shared" si="233" ref="F440:K440">F444</f>
        <v>0</v>
      </c>
      <c r="G440" s="20">
        <f t="shared" si="233"/>
        <v>0</v>
      </c>
      <c r="H440" s="20">
        <f t="shared" si="233"/>
        <v>0</v>
      </c>
      <c r="I440" s="20">
        <f t="shared" si="233"/>
        <v>0</v>
      </c>
      <c r="J440" s="20">
        <f t="shared" si="233"/>
        <v>0</v>
      </c>
      <c r="K440" s="20">
        <f t="shared" si="233"/>
        <v>0</v>
      </c>
      <c r="L440" s="20">
        <f>L444</f>
        <v>0</v>
      </c>
      <c r="M440" s="20">
        <f>M444</f>
        <v>0</v>
      </c>
      <c r="N440" s="20">
        <f>N444</f>
        <v>0</v>
      </c>
      <c r="O440" s="20">
        <f>O444</f>
        <v>0</v>
      </c>
      <c r="P440" s="20">
        <f>P444</f>
        <v>0</v>
      </c>
      <c r="Q440" s="16"/>
      <c r="R440" s="16"/>
    </row>
    <row r="441" spans="1:18" s="7" customFormat="1" ht="31.5">
      <c r="A441" s="43"/>
      <c r="B441" s="42"/>
      <c r="C441" s="21" t="s">
        <v>49</v>
      </c>
      <c r="D441" s="11"/>
      <c r="E441" s="20">
        <f>SUM(F441:K441)</f>
        <v>0</v>
      </c>
      <c r="F441" s="20">
        <f aca="true" t="shared" si="234" ref="F441:K441">SUM(F444)</f>
        <v>0</v>
      </c>
      <c r="G441" s="20">
        <f t="shared" si="234"/>
        <v>0</v>
      </c>
      <c r="H441" s="20">
        <f t="shared" si="234"/>
        <v>0</v>
      </c>
      <c r="I441" s="20">
        <f t="shared" si="234"/>
        <v>0</v>
      </c>
      <c r="J441" s="20">
        <f t="shared" si="234"/>
        <v>0</v>
      </c>
      <c r="K441" s="20">
        <f t="shared" si="234"/>
        <v>0</v>
      </c>
      <c r="L441" s="20">
        <f>SUM(L444)</f>
        <v>0</v>
      </c>
      <c r="M441" s="20">
        <f>SUM(M444)</f>
        <v>0</v>
      </c>
      <c r="N441" s="20">
        <f>SUM(N444)</f>
        <v>0</v>
      </c>
      <c r="O441" s="20">
        <f>SUM(O444)</f>
        <v>0</v>
      </c>
      <c r="P441" s="20">
        <f>SUM(P444)</f>
        <v>0</v>
      </c>
      <c r="Q441" s="16"/>
      <c r="R441" s="16"/>
    </row>
    <row r="442" spans="1:18" s="7" customFormat="1" ht="15.75">
      <c r="A442" s="43"/>
      <c r="B442" s="42"/>
      <c r="C442" s="23" t="s">
        <v>2</v>
      </c>
      <c r="D442" s="18"/>
      <c r="E442" s="20">
        <f>SUM(F442:K442)</f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16"/>
      <c r="R442" s="16"/>
    </row>
    <row r="443" spans="1:18" s="7" customFormat="1" ht="35.25" customHeight="1">
      <c r="A443" s="43"/>
      <c r="B443" s="42"/>
      <c r="C443" s="21" t="s">
        <v>7</v>
      </c>
      <c r="D443" s="18"/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16"/>
      <c r="R443" s="16"/>
    </row>
    <row r="444" spans="1:18" s="7" customFormat="1" ht="15.75">
      <c r="A444" s="43"/>
      <c r="B444" s="42"/>
      <c r="C444" s="21" t="s">
        <v>3</v>
      </c>
      <c r="D444" s="18"/>
      <c r="E444" s="20">
        <f>SUM(F444:K444)</f>
        <v>0</v>
      </c>
      <c r="F444" s="20">
        <f aca="true" t="shared" si="235" ref="F444:P444">F445</f>
        <v>0</v>
      </c>
      <c r="G444" s="20">
        <f t="shared" si="235"/>
        <v>0</v>
      </c>
      <c r="H444" s="20">
        <f t="shared" si="235"/>
        <v>0</v>
      </c>
      <c r="I444" s="20">
        <f t="shared" si="235"/>
        <v>0</v>
      </c>
      <c r="J444" s="20">
        <f t="shared" si="235"/>
        <v>0</v>
      </c>
      <c r="K444" s="20">
        <f t="shared" si="235"/>
        <v>0</v>
      </c>
      <c r="L444" s="20">
        <f t="shared" si="235"/>
        <v>0</v>
      </c>
      <c r="M444" s="20">
        <f t="shared" si="235"/>
        <v>0</v>
      </c>
      <c r="N444" s="20">
        <f t="shared" si="235"/>
        <v>0</v>
      </c>
      <c r="O444" s="20">
        <f t="shared" si="235"/>
        <v>0</v>
      </c>
      <c r="P444" s="20">
        <f t="shared" si="235"/>
        <v>0</v>
      </c>
      <c r="Q444" s="16"/>
      <c r="R444" s="16"/>
    </row>
    <row r="445" spans="1:18" s="7" customFormat="1" ht="15.75">
      <c r="A445" s="43"/>
      <c r="B445" s="42"/>
      <c r="C445" s="21"/>
      <c r="D445" s="18" t="s">
        <v>9</v>
      </c>
      <c r="E445" s="20">
        <f>SUM(F445:K445)</f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16"/>
      <c r="R445" s="16"/>
    </row>
    <row r="446" spans="1:18" s="7" customFormat="1" ht="15.75">
      <c r="A446" s="43"/>
      <c r="B446" s="42"/>
      <c r="C446" s="21" t="s">
        <v>4</v>
      </c>
      <c r="D446" s="18"/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16"/>
      <c r="R446" s="16"/>
    </row>
    <row r="447" spans="1:18" s="7" customFormat="1" ht="15.75">
      <c r="A447" s="43"/>
      <c r="B447" s="42"/>
      <c r="C447" s="23" t="s">
        <v>0</v>
      </c>
      <c r="D447" s="18"/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16"/>
      <c r="R447" s="16"/>
    </row>
    <row r="448" spans="1:18" s="30" customFormat="1" ht="15.75">
      <c r="A448" s="43" t="s">
        <v>8</v>
      </c>
      <c r="B448" s="42" t="s">
        <v>70</v>
      </c>
      <c r="C448" s="31" t="s">
        <v>6</v>
      </c>
      <c r="D448" s="32"/>
      <c r="E448" s="15">
        <f>SUM(F448:P448)</f>
        <v>22251849.052379996</v>
      </c>
      <c r="F448" s="15">
        <f>SUM(F450+F452)</f>
        <v>1623875.7657999997</v>
      </c>
      <c r="G448" s="15">
        <f>SUM(G450+G452)</f>
        <v>1686554.35</v>
      </c>
      <c r="H448" s="15">
        <f>SUM(H450+H452)</f>
        <v>1851716.64316</v>
      </c>
      <c r="I448" s="15">
        <f>SUM(I450+I452)</f>
        <v>2079668.9957400002</v>
      </c>
      <c r="J448" s="15">
        <f>J449+J451</f>
        <v>2159274.62458</v>
      </c>
      <c r="K448" s="15">
        <f aca="true" t="shared" si="236" ref="K448:P448">K449+K451</f>
        <v>2109409.4799999995</v>
      </c>
      <c r="L448" s="15">
        <f t="shared" si="236"/>
        <v>2113864.61</v>
      </c>
      <c r="M448" s="15">
        <f t="shared" si="236"/>
        <v>2144949.1903299997</v>
      </c>
      <c r="N448" s="15">
        <f t="shared" si="236"/>
        <v>2168269.9772300003</v>
      </c>
      <c r="O448" s="15">
        <f t="shared" si="236"/>
        <v>2098455.56684</v>
      </c>
      <c r="P448" s="15">
        <f t="shared" si="236"/>
        <v>2215809.8487</v>
      </c>
      <c r="Q448" s="33"/>
      <c r="R448" s="33"/>
    </row>
    <row r="449" spans="1:18" s="7" customFormat="1" ht="31.5">
      <c r="A449" s="43"/>
      <c r="B449" s="42"/>
      <c r="C449" s="21" t="s">
        <v>48</v>
      </c>
      <c r="D449" s="11"/>
      <c r="E449" s="15">
        <f>SUM(F449:P449)</f>
        <v>22249961.052379996</v>
      </c>
      <c r="F449" s="20">
        <f>SUM(F450+F452)</f>
        <v>1623875.7657999997</v>
      </c>
      <c r="G449" s="20">
        <f>SUM(G450+G452)</f>
        <v>1686554.35</v>
      </c>
      <c r="H449" s="20">
        <f>SUM(H450+H452)</f>
        <v>1851716.64316</v>
      </c>
      <c r="I449" s="20">
        <f>SUM(I450+I452)</f>
        <v>2079668.9957400002</v>
      </c>
      <c r="J449" s="20">
        <f>SUM(J450+J452+J453+J454)</f>
        <v>2159274.62458</v>
      </c>
      <c r="K449" s="20">
        <f aca="true" t="shared" si="237" ref="K449:P449">SUM(K450+K452+K453+K454)</f>
        <v>2109409.4799999995</v>
      </c>
      <c r="L449" s="20">
        <f t="shared" si="237"/>
        <v>2113864.61</v>
      </c>
      <c r="M449" s="20">
        <f t="shared" si="237"/>
        <v>2144477.1903299997</v>
      </c>
      <c r="N449" s="20">
        <f t="shared" si="237"/>
        <v>2167797.9772300003</v>
      </c>
      <c r="O449" s="20">
        <f t="shared" si="237"/>
        <v>2097983.56684</v>
      </c>
      <c r="P449" s="20">
        <f t="shared" si="237"/>
        <v>2215337.8487</v>
      </c>
      <c r="Q449" s="16"/>
      <c r="R449" s="16"/>
    </row>
    <row r="450" spans="1:18" s="30" customFormat="1" ht="15.75">
      <c r="A450" s="43"/>
      <c r="B450" s="42"/>
      <c r="C450" s="34" t="s">
        <v>2</v>
      </c>
      <c r="D450" s="35" t="s">
        <v>9</v>
      </c>
      <c r="E450" s="15">
        <f>SUM(F450:K450)</f>
        <v>2422.1</v>
      </c>
      <c r="F450" s="15">
        <f>SUM(F492)</f>
        <v>286.5</v>
      </c>
      <c r="G450" s="15">
        <f>SUM(G492)</f>
        <v>385.4</v>
      </c>
      <c r="H450" s="15">
        <f>SUM(H492)</f>
        <v>405.4</v>
      </c>
      <c r="I450" s="15">
        <f>SUM(I492)</f>
        <v>426.5</v>
      </c>
      <c r="J450" s="15">
        <f>SUM(J457+J464+J471+J478+J485+J499+J492)</f>
        <v>447.5</v>
      </c>
      <c r="K450" s="15">
        <f aca="true" t="shared" si="238" ref="K450:P450">SUM(K457+K464+K471+K478+K485+K499+K492)</f>
        <v>470.8</v>
      </c>
      <c r="L450" s="15">
        <f t="shared" si="238"/>
        <v>470.8</v>
      </c>
      <c r="M450" s="15">
        <f t="shared" si="238"/>
        <v>0</v>
      </c>
      <c r="N450" s="15">
        <f t="shared" si="238"/>
        <v>0</v>
      </c>
      <c r="O450" s="15">
        <f t="shared" si="238"/>
        <v>0</v>
      </c>
      <c r="P450" s="15">
        <f t="shared" si="238"/>
        <v>0</v>
      </c>
      <c r="Q450" s="33"/>
      <c r="R450" s="33"/>
    </row>
    <row r="451" spans="1:18" s="7" customFormat="1" ht="35.25" customHeight="1">
      <c r="A451" s="43"/>
      <c r="B451" s="42"/>
      <c r="C451" s="21" t="s">
        <v>7</v>
      </c>
      <c r="D451" s="18"/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f>J458+J465+J472+J479+J486+J493+J500</f>
        <v>0</v>
      </c>
      <c r="K451" s="20">
        <f aca="true" t="shared" si="239" ref="K451:P451">K458+K465+K472+K479+K486+K493+K500</f>
        <v>0</v>
      </c>
      <c r="L451" s="20">
        <f t="shared" si="239"/>
        <v>0</v>
      </c>
      <c r="M451" s="20">
        <f t="shared" si="239"/>
        <v>472</v>
      </c>
      <c r="N451" s="20">
        <f t="shared" si="239"/>
        <v>472</v>
      </c>
      <c r="O451" s="20">
        <f t="shared" si="239"/>
        <v>472</v>
      </c>
      <c r="P451" s="20">
        <f t="shared" si="239"/>
        <v>472</v>
      </c>
      <c r="Q451" s="16"/>
      <c r="R451" s="16"/>
    </row>
    <row r="452" spans="1:18" s="30" customFormat="1" ht="31.5">
      <c r="A452" s="43"/>
      <c r="B452" s="42"/>
      <c r="C452" s="31" t="s">
        <v>3</v>
      </c>
      <c r="D452" s="35" t="s">
        <v>9</v>
      </c>
      <c r="E452" s="15">
        <f>SUM(F452:P452)</f>
        <v>22247068.152380005</v>
      </c>
      <c r="F452" s="15">
        <f>SUM(F459+F466+F473+F480+F487+F501+F494)</f>
        <v>1623589.2657999997</v>
      </c>
      <c r="G452" s="15">
        <f>SUM(G459+G466+G473+G480+G487+G501+G494)</f>
        <v>1686168.9500000002</v>
      </c>
      <c r="H452" s="15">
        <f>SUM(H459+H466+H473+H480+H487+H501+H494)</f>
        <v>1851311.24316</v>
      </c>
      <c r="I452" s="15">
        <f>SUM(I459+I466+I473+I480+I487+I501+I494)</f>
        <v>2079242.4957400002</v>
      </c>
      <c r="J452" s="15">
        <f>SUM(J459+J466+J473+J480+J487+J501+J494)</f>
        <v>2158827.12458</v>
      </c>
      <c r="K452" s="15">
        <f aca="true" t="shared" si="240" ref="K452:P452">SUM(K459+K466+K473+K480+K487+K501+K494)</f>
        <v>2108938.6799999997</v>
      </c>
      <c r="L452" s="15">
        <f t="shared" si="240"/>
        <v>2113393.81</v>
      </c>
      <c r="M452" s="15">
        <f t="shared" si="240"/>
        <v>2144477.1903299997</v>
      </c>
      <c r="N452" s="15">
        <f t="shared" si="240"/>
        <v>2167797.9772300003</v>
      </c>
      <c r="O452" s="15">
        <f t="shared" si="240"/>
        <v>2097983.56684</v>
      </c>
      <c r="P452" s="15">
        <f t="shared" si="240"/>
        <v>2215337.8487</v>
      </c>
      <c r="Q452" s="33"/>
      <c r="R452" s="33"/>
    </row>
    <row r="453" spans="1:18" s="7" customFormat="1" ht="15.75">
      <c r="A453" s="43"/>
      <c r="B453" s="42"/>
      <c r="C453" s="21" t="s">
        <v>4</v>
      </c>
      <c r="D453" s="18"/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f>SUM(J460+J467+J474+J481+J488+J502+J495)</f>
        <v>0</v>
      </c>
      <c r="K453" s="20">
        <f aca="true" t="shared" si="241" ref="K453:P453">SUM(K460+K467+K474+K481+K488+K502+K495)</f>
        <v>0</v>
      </c>
      <c r="L453" s="20">
        <f t="shared" si="241"/>
        <v>0</v>
      </c>
      <c r="M453" s="20">
        <f t="shared" si="241"/>
        <v>0</v>
      </c>
      <c r="N453" s="20">
        <f t="shared" si="241"/>
        <v>0</v>
      </c>
      <c r="O453" s="20">
        <f t="shared" si="241"/>
        <v>0</v>
      </c>
      <c r="P453" s="20">
        <f t="shared" si="241"/>
        <v>0</v>
      </c>
      <c r="Q453" s="16"/>
      <c r="R453" s="16"/>
    </row>
    <row r="454" spans="1:18" s="7" customFormat="1" ht="31.5">
      <c r="A454" s="43"/>
      <c r="B454" s="42"/>
      <c r="C454" s="21" t="s">
        <v>47</v>
      </c>
      <c r="D454" s="18"/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f>SUM(J461+J468+J475+J482+J489+J503+J496)</f>
        <v>0</v>
      </c>
      <c r="K454" s="20">
        <f aca="true" t="shared" si="242" ref="K454:P454">SUM(K461+K468+K475+K482+K489+K503+K496)</f>
        <v>0</v>
      </c>
      <c r="L454" s="20">
        <f t="shared" si="242"/>
        <v>0</v>
      </c>
      <c r="M454" s="20">
        <f t="shared" si="242"/>
        <v>0</v>
      </c>
      <c r="N454" s="20">
        <f t="shared" si="242"/>
        <v>0</v>
      </c>
      <c r="O454" s="20">
        <f t="shared" si="242"/>
        <v>0</v>
      </c>
      <c r="P454" s="20">
        <f t="shared" si="242"/>
        <v>0</v>
      </c>
      <c r="Q454" s="16"/>
      <c r="R454" s="16"/>
    </row>
    <row r="455" spans="1:18" s="7" customFormat="1" ht="15.75">
      <c r="A455" s="43" t="s">
        <v>44</v>
      </c>
      <c r="B455" s="42" t="s">
        <v>99</v>
      </c>
      <c r="C455" s="21" t="s">
        <v>6</v>
      </c>
      <c r="D455" s="11"/>
      <c r="E455" s="15">
        <f>SUM(F455:P455)</f>
        <v>20745809.49272</v>
      </c>
      <c r="F455" s="15">
        <f>SUM(F457:F461)</f>
        <v>1478839.5838</v>
      </c>
      <c r="G455" s="15">
        <f aca="true" t="shared" si="243" ref="G455:P455">SUM(G459)</f>
        <v>1555806.197</v>
      </c>
      <c r="H455" s="15">
        <f t="shared" si="243"/>
        <v>1724577.06316</v>
      </c>
      <c r="I455" s="15">
        <f t="shared" si="243"/>
        <v>1939658.69149</v>
      </c>
      <c r="J455" s="15">
        <f t="shared" si="243"/>
        <v>2013500.37</v>
      </c>
      <c r="K455" s="15">
        <f t="shared" si="243"/>
        <v>1971205.38</v>
      </c>
      <c r="L455" s="15">
        <f t="shared" si="243"/>
        <v>1975416.81</v>
      </c>
      <c r="M455" s="15">
        <f t="shared" si="243"/>
        <v>1991627.27945</v>
      </c>
      <c r="N455" s="15">
        <f t="shared" si="243"/>
        <v>2011543.55223</v>
      </c>
      <c r="O455" s="15">
        <f t="shared" si="243"/>
        <v>2031658.98779</v>
      </c>
      <c r="P455" s="15">
        <f t="shared" si="243"/>
        <v>2051975.5778</v>
      </c>
      <c r="Q455" s="16"/>
      <c r="R455" s="16"/>
    </row>
    <row r="456" spans="1:18" s="7" customFormat="1" ht="31.5">
      <c r="A456" s="43"/>
      <c r="B456" s="42"/>
      <c r="C456" s="21" t="s">
        <v>48</v>
      </c>
      <c r="D456" s="11"/>
      <c r="E456" s="20">
        <f>SUM(F456:P456)</f>
        <v>20745809.49272</v>
      </c>
      <c r="F456" s="20">
        <f aca="true" t="shared" si="244" ref="F456:K456">SUM(F459)</f>
        <v>1478839.5838</v>
      </c>
      <c r="G456" s="20">
        <f>SUM(G459)</f>
        <v>1555806.197</v>
      </c>
      <c r="H456" s="20">
        <f t="shared" si="244"/>
        <v>1724577.06316</v>
      </c>
      <c r="I456" s="20">
        <f t="shared" si="244"/>
        <v>1939658.69149</v>
      </c>
      <c r="J456" s="20">
        <f t="shared" si="244"/>
        <v>2013500.37</v>
      </c>
      <c r="K456" s="20">
        <f t="shared" si="244"/>
        <v>1971205.38</v>
      </c>
      <c r="L456" s="20">
        <f>SUM(L459)</f>
        <v>1975416.81</v>
      </c>
      <c r="M456" s="20">
        <f>SUM(M459)</f>
        <v>1991627.27945</v>
      </c>
      <c r="N456" s="20">
        <f>SUM(N459)</f>
        <v>2011543.55223</v>
      </c>
      <c r="O456" s="20">
        <f>SUM(O459)</f>
        <v>2031658.98779</v>
      </c>
      <c r="P456" s="20">
        <f>SUM(P459)</f>
        <v>2051975.5778</v>
      </c>
      <c r="Q456" s="16"/>
      <c r="R456" s="16"/>
    </row>
    <row r="457" spans="1:18" s="7" customFormat="1" ht="18.75" customHeight="1">
      <c r="A457" s="43"/>
      <c r="B457" s="42"/>
      <c r="C457" s="23" t="s">
        <v>2</v>
      </c>
      <c r="D457" s="18"/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16"/>
      <c r="R457" s="16"/>
    </row>
    <row r="458" spans="1:18" s="7" customFormat="1" ht="35.25" customHeight="1">
      <c r="A458" s="43"/>
      <c r="B458" s="42"/>
      <c r="C458" s="21" t="s">
        <v>7</v>
      </c>
      <c r="D458" s="18"/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16"/>
      <c r="R458" s="16"/>
    </row>
    <row r="459" spans="1:18" s="7" customFormat="1" ht="16.5" customHeight="1">
      <c r="A459" s="43"/>
      <c r="B459" s="42"/>
      <c r="C459" s="21" t="s">
        <v>3</v>
      </c>
      <c r="D459" s="18" t="s">
        <v>9</v>
      </c>
      <c r="E459" s="20">
        <f>SUM(F459:P459)</f>
        <v>20745809.49272</v>
      </c>
      <c r="F459" s="20">
        <v>1478839.5838</v>
      </c>
      <c r="G459" s="20">
        <v>1555806.197</v>
      </c>
      <c r="H459" s="20">
        <v>1724577.06316</v>
      </c>
      <c r="I459" s="20">
        <v>1939658.69149</v>
      </c>
      <c r="J459" s="20">
        <v>2013500.37</v>
      </c>
      <c r="K459" s="20">
        <v>1971205.38</v>
      </c>
      <c r="L459" s="20">
        <v>1975416.81</v>
      </c>
      <c r="M459" s="20">
        <v>1991627.27945</v>
      </c>
      <c r="N459" s="20">
        <v>2011543.55223</v>
      </c>
      <c r="O459" s="20">
        <v>2031658.98779</v>
      </c>
      <c r="P459" s="20">
        <v>2051975.5778</v>
      </c>
      <c r="Q459" s="16"/>
      <c r="R459" s="16"/>
    </row>
    <row r="460" spans="1:18" s="7" customFormat="1" ht="20.25" customHeight="1">
      <c r="A460" s="43"/>
      <c r="B460" s="42"/>
      <c r="C460" s="21" t="s">
        <v>4</v>
      </c>
      <c r="D460" s="18"/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16"/>
      <c r="R460" s="16"/>
    </row>
    <row r="461" spans="1:18" s="7" customFormat="1" ht="33" customHeight="1">
      <c r="A461" s="43"/>
      <c r="B461" s="42"/>
      <c r="C461" s="21" t="s">
        <v>47</v>
      </c>
      <c r="D461" s="18"/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16"/>
      <c r="R461" s="16"/>
    </row>
    <row r="462" spans="1:18" s="7" customFormat="1" ht="15.75">
      <c r="A462" s="43" t="s">
        <v>45</v>
      </c>
      <c r="B462" s="42" t="s">
        <v>100</v>
      </c>
      <c r="C462" s="21" t="s">
        <v>6</v>
      </c>
      <c r="D462" s="11"/>
      <c r="E462" s="20">
        <f>SUM(F466:K466)</f>
        <v>37467.014</v>
      </c>
      <c r="F462" s="20">
        <f>SUM(F464:F468)</f>
        <v>5728.592</v>
      </c>
      <c r="G462" s="20">
        <f aca="true" t="shared" si="245" ref="G462:L462">SUM(G466)</f>
        <v>4268</v>
      </c>
      <c r="H462" s="20">
        <f t="shared" si="245"/>
        <v>5757.522</v>
      </c>
      <c r="I462" s="20">
        <f t="shared" si="245"/>
        <v>7286.8</v>
      </c>
      <c r="J462" s="20">
        <f t="shared" si="245"/>
        <v>7071.8</v>
      </c>
      <c r="K462" s="20">
        <f t="shared" si="245"/>
        <v>7354.3</v>
      </c>
      <c r="L462" s="20">
        <f t="shared" si="245"/>
        <v>7648</v>
      </c>
      <c r="M462" s="20">
        <v>6912.295</v>
      </c>
      <c r="N462" s="20">
        <v>6919.208</v>
      </c>
      <c r="O462" s="20">
        <v>6926.127</v>
      </c>
      <c r="P462" s="20">
        <v>6933.0531</v>
      </c>
      <c r="Q462" s="16"/>
      <c r="R462" s="16"/>
    </row>
    <row r="463" spans="1:18" s="7" customFormat="1" ht="31.5">
      <c r="A463" s="43"/>
      <c r="B463" s="42"/>
      <c r="C463" s="21" t="s">
        <v>48</v>
      </c>
      <c r="D463" s="11"/>
      <c r="E463" s="20">
        <f>SUM(F463:K463)</f>
        <v>37467.014</v>
      </c>
      <c r="F463" s="20">
        <f aca="true" t="shared" si="246" ref="F463:K463">SUM(F466)</f>
        <v>5728.592</v>
      </c>
      <c r="G463" s="20">
        <f t="shared" si="246"/>
        <v>4268</v>
      </c>
      <c r="H463" s="20">
        <f t="shared" si="246"/>
        <v>5757.522</v>
      </c>
      <c r="I463" s="20">
        <f t="shared" si="246"/>
        <v>7286.8</v>
      </c>
      <c r="J463" s="20">
        <f t="shared" si="246"/>
        <v>7071.8</v>
      </c>
      <c r="K463" s="20">
        <f t="shared" si="246"/>
        <v>7354.3</v>
      </c>
      <c r="L463" s="20">
        <f>SUM(L466)</f>
        <v>7648</v>
      </c>
      <c r="M463" s="20">
        <f>SUM(M466)</f>
        <v>6905.39</v>
      </c>
      <c r="N463" s="20">
        <f>SUM(N466)</f>
        <v>6891.6</v>
      </c>
      <c r="O463" s="20">
        <f>SUM(O466)</f>
        <v>6891.6</v>
      </c>
      <c r="P463" s="20">
        <f>SUM(P466)</f>
        <v>6891.6</v>
      </c>
      <c r="Q463" s="16"/>
      <c r="R463" s="16"/>
    </row>
    <row r="464" spans="1:18" s="7" customFormat="1" ht="15.75">
      <c r="A464" s="43"/>
      <c r="B464" s="42"/>
      <c r="C464" s="23" t="s">
        <v>2</v>
      </c>
      <c r="D464" s="18"/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16"/>
      <c r="R464" s="16"/>
    </row>
    <row r="465" spans="1:18" s="7" customFormat="1" ht="33.75" customHeight="1">
      <c r="A465" s="43"/>
      <c r="B465" s="42"/>
      <c r="C465" s="21" t="s">
        <v>7</v>
      </c>
      <c r="D465" s="18"/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16"/>
      <c r="R465" s="16"/>
    </row>
    <row r="466" spans="1:18" s="7" customFormat="1" ht="15.75">
      <c r="A466" s="43"/>
      <c r="B466" s="42"/>
      <c r="C466" s="21" t="s">
        <v>3</v>
      </c>
      <c r="D466" s="18" t="s">
        <v>9</v>
      </c>
      <c r="E466" s="20">
        <f>SUM(F466:K466)</f>
        <v>37467.014</v>
      </c>
      <c r="F466" s="20">
        <v>5728.592</v>
      </c>
      <c r="G466" s="20">
        <v>4268</v>
      </c>
      <c r="H466" s="20">
        <v>5757.522</v>
      </c>
      <c r="I466" s="20">
        <v>7286.8</v>
      </c>
      <c r="J466" s="20">
        <v>7071.8</v>
      </c>
      <c r="K466" s="20">
        <v>7354.3</v>
      </c>
      <c r="L466" s="20">
        <v>7648</v>
      </c>
      <c r="M466" s="20">
        <v>6905.39</v>
      </c>
      <c r="N466" s="20">
        <v>6891.6</v>
      </c>
      <c r="O466" s="20">
        <v>6891.6</v>
      </c>
      <c r="P466" s="20">
        <v>6891.6</v>
      </c>
      <c r="Q466" s="16"/>
      <c r="R466" s="16"/>
    </row>
    <row r="467" spans="1:18" s="7" customFormat="1" ht="15.75">
      <c r="A467" s="43"/>
      <c r="B467" s="42"/>
      <c r="C467" s="21" t="s">
        <v>4</v>
      </c>
      <c r="D467" s="18"/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16"/>
      <c r="R467" s="16"/>
    </row>
    <row r="468" spans="1:18" s="7" customFormat="1" ht="31.5">
      <c r="A468" s="43"/>
      <c r="B468" s="42"/>
      <c r="C468" s="21" t="s">
        <v>47</v>
      </c>
      <c r="D468" s="18"/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16"/>
      <c r="R468" s="16"/>
    </row>
    <row r="469" spans="1:18" s="7" customFormat="1" ht="21" customHeight="1">
      <c r="A469" s="43" t="s">
        <v>50</v>
      </c>
      <c r="B469" s="42" t="s">
        <v>101</v>
      </c>
      <c r="C469" s="21" t="s">
        <v>6</v>
      </c>
      <c r="D469" s="11"/>
      <c r="E469" s="15">
        <f>SUM(F469:K469)</f>
        <v>481459.81782999996</v>
      </c>
      <c r="F469" s="15">
        <f>F473</f>
        <v>76011.629</v>
      </c>
      <c r="G469" s="15">
        <f aca="true" t="shared" si="247" ref="G469:P469">SUM(G473)</f>
        <v>75005.448</v>
      </c>
      <c r="H469" s="15">
        <f t="shared" si="247"/>
        <v>75949.1</v>
      </c>
      <c r="I469" s="15">
        <f t="shared" si="247"/>
        <v>86943.48625</v>
      </c>
      <c r="J469" s="15">
        <f t="shared" si="247"/>
        <v>85846.15458</v>
      </c>
      <c r="K469" s="15">
        <f t="shared" si="247"/>
        <v>81704</v>
      </c>
      <c r="L469" s="15">
        <f t="shared" si="247"/>
        <v>81704</v>
      </c>
      <c r="M469" s="15">
        <f t="shared" si="247"/>
        <v>97858.00928</v>
      </c>
      <c r="N469" s="15">
        <f t="shared" si="247"/>
        <v>100793.749</v>
      </c>
      <c r="O469" s="15">
        <f t="shared" si="247"/>
        <v>10381.56205</v>
      </c>
      <c r="P469" s="15">
        <f t="shared" si="247"/>
        <v>106932.0889</v>
      </c>
      <c r="Q469" s="16"/>
      <c r="R469" s="16"/>
    </row>
    <row r="470" spans="1:18" s="7" customFormat="1" ht="31.5">
      <c r="A470" s="43"/>
      <c r="B470" s="42"/>
      <c r="C470" s="21" t="s">
        <v>48</v>
      </c>
      <c r="D470" s="11"/>
      <c r="E470" s="20">
        <f>SUM(F470:K470)</f>
        <v>481459.81782999996</v>
      </c>
      <c r="F470" s="20">
        <f aca="true" t="shared" si="248" ref="F470:K470">SUM(F473)</f>
        <v>76011.629</v>
      </c>
      <c r="G470" s="20">
        <f t="shared" si="248"/>
        <v>75005.448</v>
      </c>
      <c r="H470" s="20">
        <f t="shared" si="248"/>
        <v>75949.1</v>
      </c>
      <c r="I470" s="20">
        <f t="shared" si="248"/>
        <v>86943.48625</v>
      </c>
      <c r="J470" s="20">
        <f t="shared" si="248"/>
        <v>85846.15458</v>
      </c>
      <c r="K470" s="20">
        <f t="shared" si="248"/>
        <v>81704</v>
      </c>
      <c r="L470" s="20">
        <f>SUM(L473)</f>
        <v>81704</v>
      </c>
      <c r="M470" s="20">
        <f>SUM(M473)</f>
        <v>97858.00928</v>
      </c>
      <c r="N470" s="20">
        <f>SUM(N473)</f>
        <v>100793.749</v>
      </c>
      <c r="O470" s="20">
        <f>SUM(O473)</f>
        <v>10381.56205</v>
      </c>
      <c r="P470" s="20">
        <f>SUM(P473)</f>
        <v>106932.0889</v>
      </c>
      <c r="Q470" s="16"/>
      <c r="R470" s="16"/>
    </row>
    <row r="471" spans="1:18" s="7" customFormat="1" ht="15.75">
      <c r="A471" s="43"/>
      <c r="B471" s="42"/>
      <c r="C471" s="23" t="s">
        <v>2</v>
      </c>
      <c r="D471" s="18"/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16"/>
      <c r="R471" s="16"/>
    </row>
    <row r="472" spans="1:18" s="7" customFormat="1" ht="35.25" customHeight="1">
      <c r="A472" s="43"/>
      <c r="B472" s="42"/>
      <c r="C472" s="21" t="s">
        <v>7</v>
      </c>
      <c r="D472" s="18"/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16"/>
      <c r="R472" s="16"/>
    </row>
    <row r="473" spans="1:18" s="7" customFormat="1" ht="18.75" customHeight="1">
      <c r="A473" s="43"/>
      <c r="B473" s="42"/>
      <c r="C473" s="21" t="s">
        <v>3</v>
      </c>
      <c r="D473" s="18" t="s">
        <v>9</v>
      </c>
      <c r="E473" s="20">
        <f>SUM(F473:K473)</f>
        <v>481459.81782999996</v>
      </c>
      <c r="F473" s="20">
        <v>76011.629</v>
      </c>
      <c r="G473" s="20">
        <v>75005.448</v>
      </c>
      <c r="H473" s="20">
        <v>75949.1</v>
      </c>
      <c r="I473" s="20">
        <v>86943.48625</v>
      </c>
      <c r="J473" s="20">
        <v>85846.15458</v>
      </c>
      <c r="K473" s="20">
        <v>81704</v>
      </c>
      <c r="L473" s="20">
        <v>81704</v>
      </c>
      <c r="M473" s="20">
        <v>97858.00928</v>
      </c>
      <c r="N473" s="20">
        <v>100793.749</v>
      </c>
      <c r="O473" s="20">
        <v>10381.56205</v>
      </c>
      <c r="P473" s="20">
        <v>106932.0889</v>
      </c>
      <c r="Q473" s="16"/>
      <c r="R473" s="16"/>
    </row>
    <row r="474" spans="1:18" s="7" customFormat="1" ht="21" customHeight="1">
      <c r="A474" s="43"/>
      <c r="B474" s="42"/>
      <c r="C474" s="21" t="s">
        <v>4</v>
      </c>
      <c r="D474" s="18"/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16"/>
      <c r="R474" s="16"/>
    </row>
    <row r="475" spans="1:18" s="7" customFormat="1" ht="31.5">
      <c r="A475" s="43"/>
      <c r="B475" s="42"/>
      <c r="C475" s="21" t="s">
        <v>47</v>
      </c>
      <c r="D475" s="18"/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16"/>
      <c r="R475" s="16"/>
    </row>
    <row r="476" spans="1:18" s="7" customFormat="1" ht="15.75">
      <c r="A476" s="43" t="s">
        <v>51</v>
      </c>
      <c r="B476" s="42" t="s">
        <v>105</v>
      </c>
      <c r="C476" s="21" t="s">
        <v>6</v>
      </c>
      <c r="D476" s="11"/>
      <c r="E476" s="15">
        <f>SUM(F476:K476)</f>
        <v>2409.266</v>
      </c>
      <c r="F476" s="15">
        <f>SUM(F478:F482)</f>
        <v>350</v>
      </c>
      <c r="G476" s="15">
        <f>G477</f>
        <v>512.32</v>
      </c>
      <c r="H476" s="15">
        <f aca="true" t="shared" si="249" ref="H476:P476">SUM(H480)</f>
        <v>267.918</v>
      </c>
      <c r="I476" s="15">
        <f t="shared" si="249"/>
        <v>279.028</v>
      </c>
      <c r="J476" s="15">
        <f t="shared" si="249"/>
        <v>750</v>
      </c>
      <c r="K476" s="15">
        <f t="shared" si="249"/>
        <v>250</v>
      </c>
      <c r="L476" s="15">
        <f t="shared" si="249"/>
        <v>200</v>
      </c>
      <c r="M476" s="15">
        <f t="shared" si="249"/>
        <v>330</v>
      </c>
      <c r="N476" s="15">
        <f t="shared" si="249"/>
        <v>335</v>
      </c>
      <c r="O476" s="15">
        <f t="shared" si="249"/>
        <v>335</v>
      </c>
      <c r="P476" s="15">
        <f t="shared" si="249"/>
        <v>335</v>
      </c>
      <c r="Q476" s="16"/>
      <c r="R476" s="16"/>
    </row>
    <row r="477" spans="1:18" s="7" customFormat="1" ht="31.5">
      <c r="A477" s="43"/>
      <c r="B477" s="42"/>
      <c r="C477" s="21" t="s">
        <v>48</v>
      </c>
      <c r="D477" s="11"/>
      <c r="E477" s="20">
        <f>SUM(F477:K477)</f>
        <v>2409.266</v>
      </c>
      <c r="F477" s="20">
        <f aca="true" t="shared" si="250" ref="F477:K477">SUM(F480)</f>
        <v>350</v>
      </c>
      <c r="G477" s="20">
        <f>G480</f>
        <v>512.32</v>
      </c>
      <c r="H477" s="20">
        <f t="shared" si="250"/>
        <v>267.918</v>
      </c>
      <c r="I477" s="20">
        <f t="shared" si="250"/>
        <v>279.028</v>
      </c>
      <c r="J477" s="20">
        <f t="shared" si="250"/>
        <v>750</v>
      </c>
      <c r="K477" s="20">
        <f t="shared" si="250"/>
        <v>250</v>
      </c>
      <c r="L477" s="20">
        <f>SUM(L480)</f>
        <v>200</v>
      </c>
      <c r="M477" s="20">
        <f>SUM(M480)</f>
        <v>330</v>
      </c>
      <c r="N477" s="20">
        <f>SUM(N480)</f>
        <v>335</v>
      </c>
      <c r="O477" s="20">
        <f>SUM(O480)</f>
        <v>335</v>
      </c>
      <c r="P477" s="20">
        <f>SUM(P480)</f>
        <v>335</v>
      </c>
      <c r="Q477" s="16"/>
      <c r="R477" s="16"/>
    </row>
    <row r="478" spans="1:18" s="7" customFormat="1" ht="15.75">
      <c r="A478" s="43"/>
      <c r="B478" s="42"/>
      <c r="C478" s="23" t="s">
        <v>2</v>
      </c>
      <c r="D478" s="18"/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16"/>
      <c r="R478" s="16"/>
    </row>
    <row r="479" spans="1:18" s="7" customFormat="1" ht="36" customHeight="1">
      <c r="A479" s="43"/>
      <c r="B479" s="42"/>
      <c r="C479" s="21" t="s">
        <v>7</v>
      </c>
      <c r="D479" s="18"/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16"/>
      <c r="R479" s="16"/>
    </row>
    <row r="480" spans="1:18" s="7" customFormat="1" ht="15.75">
      <c r="A480" s="43"/>
      <c r="B480" s="42"/>
      <c r="C480" s="21" t="s">
        <v>3</v>
      </c>
      <c r="D480" s="18" t="s">
        <v>9</v>
      </c>
      <c r="E480" s="20">
        <f>SUM(F480:K480)</f>
        <v>2409.266</v>
      </c>
      <c r="F480" s="20">
        <v>350</v>
      </c>
      <c r="G480" s="20">
        <v>512.32</v>
      </c>
      <c r="H480" s="20">
        <v>267.918</v>
      </c>
      <c r="I480" s="20">
        <v>279.028</v>
      </c>
      <c r="J480" s="20">
        <v>750</v>
      </c>
      <c r="K480" s="20">
        <v>250</v>
      </c>
      <c r="L480" s="20">
        <v>200</v>
      </c>
      <c r="M480" s="20">
        <v>330</v>
      </c>
      <c r="N480" s="20">
        <v>335</v>
      </c>
      <c r="O480" s="20">
        <v>335</v>
      </c>
      <c r="P480" s="20">
        <v>335</v>
      </c>
      <c r="Q480" s="16"/>
      <c r="R480" s="16"/>
    </row>
    <row r="481" spans="1:18" s="7" customFormat="1" ht="15.75">
      <c r="A481" s="43"/>
      <c r="B481" s="42"/>
      <c r="C481" s="21" t="s">
        <v>4</v>
      </c>
      <c r="D481" s="18"/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16"/>
      <c r="R481" s="16"/>
    </row>
    <row r="482" spans="1:18" s="7" customFormat="1" ht="31.5">
      <c r="A482" s="43"/>
      <c r="B482" s="42"/>
      <c r="C482" s="21" t="s">
        <v>47</v>
      </c>
      <c r="D482" s="18"/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16"/>
      <c r="R482" s="16"/>
    </row>
    <row r="483" spans="1:18" s="7" customFormat="1" ht="15.75">
      <c r="A483" s="43" t="s">
        <v>119</v>
      </c>
      <c r="B483" s="42" t="s">
        <v>102</v>
      </c>
      <c r="C483" s="21" t="s">
        <v>6</v>
      </c>
      <c r="D483" s="11"/>
      <c r="E483" s="15">
        <f>SUM(F483:K483)</f>
        <v>215591.28</v>
      </c>
      <c r="F483" s="15">
        <f>SUM(F485:F489)</f>
        <v>58224.73</v>
      </c>
      <c r="G483" s="15">
        <f aca="true" t="shared" si="251" ref="G483:P483">SUM(G487)</f>
        <v>36387.49</v>
      </c>
      <c r="H483" s="15">
        <f t="shared" si="251"/>
        <v>30200.129999999997</v>
      </c>
      <c r="I483" s="15">
        <f t="shared" si="251"/>
        <v>30024.93</v>
      </c>
      <c r="J483" s="15">
        <f t="shared" si="251"/>
        <v>30377</v>
      </c>
      <c r="K483" s="15">
        <f t="shared" si="251"/>
        <v>30377</v>
      </c>
      <c r="L483" s="15">
        <f t="shared" si="251"/>
        <v>30377</v>
      </c>
      <c r="M483" s="15">
        <f t="shared" si="251"/>
        <v>30082.7286</v>
      </c>
      <c r="N483" s="15">
        <f t="shared" si="251"/>
        <v>30383.555</v>
      </c>
      <c r="O483" s="15">
        <f t="shared" si="251"/>
        <v>30687.391</v>
      </c>
      <c r="P483" s="15">
        <f t="shared" si="251"/>
        <v>30994.265</v>
      </c>
      <c r="Q483" s="16"/>
      <c r="R483" s="16"/>
    </row>
    <row r="484" spans="1:18" s="7" customFormat="1" ht="31.5">
      <c r="A484" s="43"/>
      <c r="B484" s="42"/>
      <c r="C484" s="21" t="s">
        <v>48</v>
      </c>
      <c r="D484" s="11"/>
      <c r="E484" s="20">
        <f>SUM(F484:K484)</f>
        <v>215591.28</v>
      </c>
      <c r="F484" s="20">
        <f aca="true" t="shared" si="252" ref="F484:K484">SUM(F487)</f>
        <v>58224.73</v>
      </c>
      <c r="G484" s="20">
        <f t="shared" si="252"/>
        <v>36387.49</v>
      </c>
      <c r="H484" s="20">
        <f t="shared" si="252"/>
        <v>30200.129999999997</v>
      </c>
      <c r="I484" s="20">
        <f t="shared" si="252"/>
        <v>30024.93</v>
      </c>
      <c r="J484" s="20">
        <f t="shared" si="252"/>
        <v>30377</v>
      </c>
      <c r="K484" s="20">
        <f t="shared" si="252"/>
        <v>30377</v>
      </c>
      <c r="L484" s="20">
        <f>SUM(L487)</f>
        <v>30377</v>
      </c>
      <c r="M484" s="20">
        <f>SUM(M487)</f>
        <v>30082.7286</v>
      </c>
      <c r="N484" s="20">
        <f>SUM(N487)</f>
        <v>30383.555</v>
      </c>
      <c r="O484" s="20">
        <f>SUM(O487)</f>
        <v>30687.391</v>
      </c>
      <c r="P484" s="20">
        <f>SUM(P487)</f>
        <v>30994.265</v>
      </c>
      <c r="Q484" s="36"/>
      <c r="R484" s="36"/>
    </row>
    <row r="485" spans="1:18" s="7" customFormat="1" ht="15.75">
      <c r="A485" s="43"/>
      <c r="B485" s="42"/>
      <c r="C485" s="23" t="s">
        <v>2</v>
      </c>
      <c r="D485" s="18"/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37"/>
      <c r="R485" s="37"/>
    </row>
    <row r="486" spans="1:18" s="7" customFormat="1" ht="33.75" customHeight="1">
      <c r="A486" s="43"/>
      <c r="B486" s="42"/>
      <c r="C486" s="21" t="s">
        <v>7</v>
      </c>
      <c r="D486" s="18"/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37"/>
      <c r="R486" s="37"/>
    </row>
    <row r="487" spans="1:16" s="7" customFormat="1" ht="18.75" customHeight="1">
      <c r="A487" s="43"/>
      <c r="B487" s="42"/>
      <c r="C487" s="21" t="s">
        <v>3</v>
      </c>
      <c r="D487" s="18" t="s">
        <v>9</v>
      </c>
      <c r="E487" s="20">
        <f>SUM(F487:K487)</f>
        <v>215591.28</v>
      </c>
      <c r="F487" s="20">
        <v>58224.73</v>
      </c>
      <c r="G487" s="20">
        <v>36387.49</v>
      </c>
      <c r="H487" s="20">
        <f>30218.42-18.29</f>
        <v>30200.129999999997</v>
      </c>
      <c r="I487" s="20">
        <v>30024.93</v>
      </c>
      <c r="J487" s="20">
        <v>30377</v>
      </c>
      <c r="K487" s="20">
        <v>30377</v>
      </c>
      <c r="L487" s="20">
        <v>30377</v>
      </c>
      <c r="M487" s="20">
        <v>30082.7286</v>
      </c>
      <c r="N487" s="20">
        <v>30383.555</v>
      </c>
      <c r="O487" s="20">
        <v>30687.391</v>
      </c>
      <c r="P487" s="20">
        <v>30994.265</v>
      </c>
    </row>
    <row r="488" spans="1:16" s="7" customFormat="1" ht="15.75">
      <c r="A488" s="43"/>
      <c r="B488" s="42"/>
      <c r="C488" s="21" t="s">
        <v>4</v>
      </c>
      <c r="D488" s="18"/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</row>
    <row r="489" spans="1:16" s="7" customFormat="1" ht="31.5">
      <c r="A489" s="43"/>
      <c r="B489" s="42"/>
      <c r="C489" s="21" t="s">
        <v>47</v>
      </c>
      <c r="D489" s="18"/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</row>
    <row r="490" spans="1:16" s="7" customFormat="1" ht="15.75">
      <c r="A490" s="43" t="s">
        <v>52</v>
      </c>
      <c r="B490" s="42" t="s">
        <v>107</v>
      </c>
      <c r="C490" s="21" t="s">
        <v>6</v>
      </c>
      <c r="D490" s="11"/>
      <c r="E490" s="15">
        <f>SUM(F490:K490)</f>
        <v>2422.1</v>
      </c>
      <c r="F490" s="15">
        <f aca="true" t="shared" si="253" ref="F490:K490">SUM(F492:F496)</f>
        <v>286.5</v>
      </c>
      <c r="G490" s="15">
        <f t="shared" si="253"/>
        <v>385.4</v>
      </c>
      <c r="H490" s="15">
        <f t="shared" si="253"/>
        <v>405.4</v>
      </c>
      <c r="I490" s="15">
        <f t="shared" si="253"/>
        <v>426.5</v>
      </c>
      <c r="J490" s="15">
        <f t="shared" si="253"/>
        <v>447.5</v>
      </c>
      <c r="K490" s="15">
        <f t="shared" si="253"/>
        <v>470.8</v>
      </c>
      <c r="L490" s="15">
        <f>SUM(L492:L496)</f>
        <v>470.8</v>
      </c>
      <c r="M490" s="15">
        <f>SUM(M492:M496)</f>
        <v>472</v>
      </c>
      <c r="N490" s="15">
        <f>SUM(N492:N496)</f>
        <v>472</v>
      </c>
      <c r="O490" s="15">
        <f>SUM(O492:O496)</f>
        <v>472</v>
      </c>
      <c r="P490" s="15">
        <f>SUM(P492:P496)</f>
        <v>472</v>
      </c>
    </row>
    <row r="491" spans="1:16" s="7" customFormat="1" ht="31.5">
      <c r="A491" s="43"/>
      <c r="B491" s="42"/>
      <c r="C491" s="21" t="s">
        <v>48</v>
      </c>
      <c r="D491" s="11"/>
      <c r="E491" s="20">
        <f>SUM(F491:K491)</f>
        <v>2422.1</v>
      </c>
      <c r="F491" s="20">
        <f aca="true" t="shared" si="254" ref="F491:P491">SUM(F492)</f>
        <v>286.5</v>
      </c>
      <c r="G491" s="20">
        <f t="shared" si="254"/>
        <v>385.4</v>
      </c>
      <c r="H491" s="20">
        <f t="shared" si="254"/>
        <v>405.4</v>
      </c>
      <c r="I491" s="20">
        <f t="shared" si="254"/>
        <v>426.5</v>
      </c>
      <c r="J491" s="20">
        <f t="shared" si="254"/>
        <v>447.5</v>
      </c>
      <c r="K491" s="20">
        <f t="shared" si="254"/>
        <v>470.8</v>
      </c>
      <c r="L491" s="20">
        <f t="shared" si="254"/>
        <v>470.8</v>
      </c>
      <c r="M491" s="20">
        <f t="shared" si="254"/>
        <v>0</v>
      </c>
      <c r="N491" s="20">
        <f t="shared" si="254"/>
        <v>0</v>
      </c>
      <c r="O491" s="20">
        <f t="shared" si="254"/>
        <v>0</v>
      </c>
      <c r="P491" s="20">
        <f t="shared" si="254"/>
        <v>0</v>
      </c>
    </row>
    <row r="492" spans="1:16" s="7" customFormat="1" ht="15.75">
      <c r="A492" s="43"/>
      <c r="B492" s="42"/>
      <c r="C492" s="23" t="s">
        <v>2</v>
      </c>
      <c r="D492" s="18" t="s">
        <v>9</v>
      </c>
      <c r="E492" s="20">
        <f>SUM(F492:K492)</f>
        <v>2422.1</v>
      </c>
      <c r="F492" s="20">
        <v>286.5</v>
      </c>
      <c r="G492" s="20">
        <v>385.4</v>
      </c>
      <c r="H492" s="20">
        <v>405.4</v>
      </c>
      <c r="I492" s="20">
        <v>426.5</v>
      </c>
      <c r="J492" s="20">
        <v>447.5</v>
      </c>
      <c r="K492" s="20">
        <v>470.8</v>
      </c>
      <c r="L492" s="20">
        <v>470.8</v>
      </c>
      <c r="M492" s="20">
        <v>0</v>
      </c>
      <c r="N492" s="20">
        <v>0</v>
      </c>
      <c r="O492" s="20">
        <v>0</v>
      </c>
      <c r="P492" s="20">
        <v>0</v>
      </c>
    </row>
    <row r="493" spans="1:16" s="7" customFormat="1" ht="32.25" customHeight="1">
      <c r="A493" s="43"/>
      <c r="B493" s="42"/>
      <c r="C493" s="21" t="s">
        <v>7</v>
      </c>
      <c r="D493" s="18"/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472</v>
      </c>
      <c r="N493" s="20">
        <v>472</v>
      </c>
      <c r="O493" s="20">
        <v>472</v>
      </c>
      <c r="P493" s="20">
        <v>472</v>
      </c>
    </row>
    <row r="494" spans="1:16" s="7" customFormat="1" ht="15.75">
      <c r="A494" s="43"/>
      <c r="B494" s="42"/>
      <c r="C494" s="21" t="s">
        <v>3</v>
      </c>
      <c r="D494" s="18"/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</row>
    <row r="495" spans="1:16" s="7" customFormat="1" ht="15.75">
      <c r="A495" s="43"/>
      <c r="B495" s="42"/>
      <c r="C495" s="21" t="s">
        <v>4</v>
      </c>
      <c r="D495" s="18"/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</row>
    <row r="496" spans="1:16" s="7" customFormat="1" ht="31.5">
      <c r="A496" s="43"/>
      <c r="B496" s="42"/>
      <c r="C496" s="21" t="s">
        <v>47</v>
      </c>
      <c r="D496" s="18"/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</row>
    <row r="497" spans="1:16" s="7" customFormat="1" ht="21" customHeight="1">
      <c r="A497" s="45" t="s">
        <v>53</v>
      </c>
      <c r="B497" s="48" t="s">
        <v>103</v>
      </c>
      <c r="C497" s="21" t="s">
        <v>6</v>
      </c>
      <c r="D497" s="11"/>
      <c r="E497" s="15">
        <f>SUM(F497:K497)</f>
        <v>87563.096</v>
      </c>
      <c r="F497" s="15">
        <f aca="true" t="shared" si="255" ref="F497:K497">SUM(F501)</f>
        <v>4434.731</v>
      </c>
      <c r="G497" s="15">
        <f>SUM(G501)</f>
        <v>14189.495</v>
      </c>
      <c r="H497" s="15">
        <f t="shared" si="255"/>
        <v>14559.51</v>
      </c>
      <c r="I497" s="15">
        <f t="shared" si="255"/>
        <v>15049.56</v>
      </c>
      <c r="J497" s="15">
        <f t="shared" si="255"/>
        <v>21281.8</v>
      </c>
      <c r="K497" s="15">
        <f t="shared" si="255"/>
        <v>18048</v>
      </c>
      <c r="L497" s="15">
        <f>SUM(L501)</f>
        <v>18048</v>
      </c>
      <c r="M497" s="15">
        <f>SUM(M501)</f>
        <v>17673.783</v>
      </c>
      <c r="N497" s="15">
        <f>SUM(N501)</f>
        <v>17850.521</v>
      </c>
      <c r="O497" s="15">
        <f>SUM(O501)</f>
        <v>18029.026</v>
      </c>
      <c r="P497" s="15">
        <f>SUM(P501)</f>
        <v>18209.317</v>
      </c>
    </row>
    <row r="498" spans="1:16" s="7" customFormat="1" ht="31.5">
      <c r="A498" s="46"/>
      <c r="B498" s="49"/>
      <c r="C498" s="21" t="s">
        <v>48</v>
      </c>
      <c r="D498" s="11"/>
      <c r="E498" s="20">
        <f>SUM(F498:K498)</f>
        <v>87563.096</v>
      </c>
      <c r="F498" s="20">
        <f aca="true" t="shared" si="256" ref="F498:K498">SUM(F501)</f>
        <v>4434.731</v>
      </c>
      <c r="G498" s="20">
        <f t="shared" si="256"/>
        <v>14189.495</v>
      </c>
      <c r="H498" s="20">
        <f t="shared" si="256"/>
        <v>14559.51</v>
      </c>
      <c r="I498" s="20">
        <f>SUM(I501)</f>
        <v>15049.56</v>
      </c>
      <c r="J498" s="20">
        <f>SUM(J501)</f>
        <v>21281.8</v>
      </c>
      <c r="K498" s="20">
        <f t="shared" si="256"/>
        <v>18048</v>
      </c>
      <c r="L498" s="20">
        <f>SUM(L501)</f>
        <v>18048</v>
      </c>
      <c r="M498" s="20">
        <f>SUM(M501)</f>
        <v>17673.783</v>
      </c>
      <c r="N498" s="20">
        <f>SUM(N501)</f>
        <v>17850.521</v>
      </c>
      <c r="O498" s="20">
        <f>SUM(O501)</f>
        <v>18029.026</v>
      </c>
      <c r="P498" s="20">
        <f>SUM(P501)</f>
        <v>18209.317</v>
      </c>
    </row>
    <row r="499" spans="1:16" s="7" customFormat="1" ht="15.75">
      <c r="A499" s="46"/>
      <c r="B499" s="49"/>
      <c r="C499" s="23" t="s">
        <v>2</v>
      </c>
      <c r="D499" s="18"/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20">
        <v>0</v>
      </c>
      <c r="P499" s="20">
        <v>0</v>
      </c>
    </row>
    <row r="500" spans="1:16" s="7" customFormat="1" ht="34.5" customHeight="1">
      <c r="A500" s="46"/>
      <c r="B500" s="49"/>
      <c r="C500" s="21" t="s">
        <v>7</v>
      </c>
      <c r="D500" s="18"/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</row>
    <row r="501" spans="1:16" s="7" customFormat="1" ht="18.75" customHeight="1">
      <c r="A501" s="46"/>
      <c r="B501" s="49"/>
      <c r="C501" s="21" t="s">
        <v>3</v>
      </c>
      <c r="D501" s="18" t="s">
        <v>9</v>
      </c>
      <c r="E501" s="20">
        <f>SUM(F501:K501)</f>
        <v>87563.096</v>
      </c>
      <c r="F501" s="20">
        <v>4434.731</v>
      </c>
      <c r="G501" s="20">
        <v>14189.495</v>
      </c>
      <c r="H501" s="20">
        <f>14606.74-47.23</f>
        <v>14559.51</v>
      </c>
      <c r="I501" s="20">
        <v>15049.56</v>
      </c>
      <c r="J501" s="20">
        <v>21281.8</v>
      </c>
      <c r="K501" s="20">
        <v>18048</v>
      </c>
      <c r="L501" s="20">
        <v>18048</v>
      </c>
      <c r="M501" s="20">
        <v>17673.783</v>
      </c>
      <c r="N501" s="20">
        <v>17850.521</v>
      </c>
      <c r="O501" s="20">
        <v>18029.026</v>
      </c>
      <c r="P501" s="20">
        <v>18209.317</v>
      </c>
    </row>
    <row r="502" spans="1:16" s="7" customFormat="1" ht="22.5" customHeight="1">
      <c r="A502" s="46"/>
      <c r="B502" s="49"/>
      <c r="C502" s="21" t="s">
        <v>4</v>
      </c>
      <c r="D502" s="18"/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</row>
    <row r="503" spans="1:16" s="7" customFormat="1" ht="31.5">
      <c r="A503" s="47"/>
      <c r="B503" s="50"/>
      <c r="C503" s="21" t="s">
        <v>47</v>
      </c>
      <c r="D503" s="18"/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</row>
    <row r="504" spans="1:16" ht="18.75">
      <c r="A504" s="44" t="s">
        <v>74</v>
      </c>
      <c r="B504" s="44"/>
      <c r="C504" s="44"/>
      <c r="D504" s="44"/>
      <c r="E504" s="44"/>
      <c r="F504" s="44"/>
      <c r="G504" s="44"/>
      <c r="H504" s="44"/>
      <c r="I504" s="44"/>
      <c r="J504" s="38"/>
      <c r="K504" s="39"/>
      <c r="L504" s="39"/>
      <c r="M504" s="39"/>
      <c r="N504" s="39"/>
      <c r="O504" s="39"/>
      <c r="P504" s="39" t="s">
        <v>75</v>
      </c>
    </row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30" ht="12.75"/>
    <row r="531" ht="12.75"/>
    <row r="532" ht="12.75"/>
    <row r="533" ht="12.75"/>
  </sheetData>
  <sheetProtection/>
  <autoFilter ref="A10:T504"/>
  <mergeCells count="109">
    <mergeCell ref="A289:A296"/>
    <mergeCell ref="B289:B296"/>
    <mergeCell ref="B228:B235"/>
    <mergeCell ref="B262:B271"/>
    <mergeCell ref="A262:A271"/>
    <mergeCell ref="B187:B210"/>
    <mergeCell ref="A228:A235"/>
    <mergeCell ref="B282:B288"/>
    <mergeCell ref="B211:B227"/>
    <mergeCell ref="A256:A261"/>
    <mergeCell ref="E8:P8"/>
    <mergeCell ref="H1:P4"/>
    <mergeCell ref="A60:A72"/>
    <mergeCell ref="B272:B281"/>
    <mergeCell ref="A272:A281"/>
    <mergeCell ref="A187:A210"/>
    <mergeCell ref="A142:A149"/>
    <mergeCell ref="B82:B89"/>
    <mergeCell ref="A133:A141"/>
    <mergeCell ref="B133:B141"/>
    <mergeCell ref="B73:B81"/>
    <mergeCell ref="A109:A116"/>
    <mergeCell ref="B142:B149"/>
    <mergeCell ref="A90:A98"/>
    <mergeCell ref="B90:B98"/>
    <mergeCell ref="B109:B116"/>
    <mergeCell ref="A99:A108"/>
    <mergeCell ref="C8:C9"/>
    <mergeCell ref="B21:B34"/>
    <mergeCell ref="A21:A34"/>
    <mergeCell ref="A51:A59"/>
    <mergeCell ref="B51:B59"/>
    <mergeCell ref="B125:B132"/>
    <mergeCell ref="A125:A132"/>
    <mergeCell ref="A35:A41"/>
    <mergeCell ref="B35:B41"/>
    <mergeCell ref="A117:A124"/>
    <mergeCell ref="B8:B9"/>
    <mergeCell ref="B60:B72"/>
    <mergeCell ref="A8:A9"/>
    <mergeCell ref="A42:A50"/>
    <mergeCell ref="B42:B50"/>
    <mergeCell ref="A11:A20"/>
    <mergeCell ref="B340:B346"/>
    <mergeCell ref="A159:A180"/>
    <mergeCell ref="B99:B108"/>
    <mergeCell ref="B117:B124"/>
    <mergeCell ref="A181:A186"/>
    <mergeCell ref="A150:A158"/>
    <mergeCell ref="B150:B158"/>
    <mergeCell ref="A211:A227"/>
    <mergeCell ref="A236:A244"/>
    <mergeCell ref="B159:B180"/>
    <mergeCell ref="B347:B354"/>
    <mergeCell ref="A347:A354"/>
    <mergeCell ref="A364:A372"/>
    <mergeCell ref="B364:B372"/>
    <mergeCell ref="B11:B20"/>
    <mergeCell ref="A82:A89"/>
    <mergeCell ref="A73:A81"/>
    <mergeCell ref="A297:A304"/>
    <mergeCell ref="B297:B304"/>
    <mergeCell ref="A340:A346"/>
    <mergeCell ref="B181:B186"/>
    <mergeCell ref="A305:A321"/>
    <mergeCell ref="B305:B321"/>
    <mergeCell ref="A322:A339"/>
    <mergeCell ref="B322:B339"/>
    <mergeCell ref="A282:A288"/>
    <mergeCell ref="B256:B261"/>
    <mergeCell ref="B245:B255"/>
    <mergeCell ref="A245:A255"/>
    <mergeCell ref="B236:B244"/>
    <mergeCell ref="B355:B363"/>
    <mergeCell ref="A386:A394"/>
    <mergeCell ref="B386:B394"/>
    <mergeCell ref="A408:A415"/>
    <mergeCell ref="B408:B415"/>
    <mergeCell ref="A355:A363"/>
    <mergeCell ref="A395:A407"/>
    <mergeCell ref="B395:B407"/>
    <mergeCell ref="A373:A385"/>
    <mergeCell ref="B373:B385"/>
    <mergeCell ref="A432:A439"/>
    <mergeCell ref="A504:I504"/>
    <mergeCell ref="A483:A489"/>
    <mergeCell ref="B483:B489"/>
    <mergeCell ref="A490:A496"/>
    <mergeCell ref="B490:B496"/>
    <mergeCell ref="B476:B482"/>
    <mergeCell ref="A497:A503"/>
    <mergeCell ref="B497:B503"/>
    <mergeCell ref="A476:A482"/>
    <mergeCell ref="A462:A468"/>
    <mergeCell ref="B462:B468"/>
    <mergeCell ref="A469:A475"/>
    <mergeCell ref="B469:B475"/>
    <mergeCell ref="A455:A461"/>
    <mergeCell ref="B455:B461"/>
    <mergeCell ref="A5:P6"/>
    <mergeCell ref="B448:B454"/>
    <mergeCell ref="A448:A454"/>
    <mergeCell ref="B416:B423"/>
    <mergeCell ref="B432:B439"/>
    <mergeCell ref="A424:A431"/>
    <mergeCell ref="A440:A447"/>
    <mergeCell ref="B440:B447"/>
    <mergeCell ref="B424:B431"/>
    <mergeCell ref="A416:A423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45" r:id="rId3"/>
  <rowBreaks count="10" manualBreakCount="10">
    <brk id="50" max="15" man="1"/>
    <brk id="108" max="15" man="1"/>
    <brk id="158" max="15" man="1"/>
    <brk id="205" max="15" man="1"/>
    <brk id="227" max="15" man="1"/>
    <brk id="281" max="15" man="1"/>
    <brk id="339" max="15" man="1"/>
    <brk id="394" max="15" man="1"/>
    <brk id="447" max="15" man="1"/>
    <brk id="49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Пегуров Сергей Александрович</cp:lastModifiedBy>
  <cp:lastPrinted>2019-02-19T22:03:05Z</cp:lastPrinted>
  <dcterms:created xsi:type="dcterms:W3CDTF">2011-03-10T10:26:24Z</dcterms:created>
  <dcterms:modified xsi:type="dcterms:W3CDTF">2019-08-26T02:15:58Z</dcterms:modified>
  <cp:category/>
  <cp:version/>
  <cp:contentType/>
  <cp:contentStatus/>
</cp:coreProperties>
</file>