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МОРЕ\МС-Бункер\Отчёт - Доклад ОЗИП\Отчёт о ходе реализации ОЗИП\отчёт МС-Б за 2021\2 полугодие\"/>
    </mc:Choice>
  </mc:AlternateContent>
  <bookViews>
    <workbookView xWindow="-120" yWindow="-120" windowWidth="29040" windowHeight="15840"/>
  </bookViews>
  <sheets>
    <sheet name="форма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форма!$A$1:$I$19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H19" i="1"/>
  <c r="C19" i="1"/>
  <c r="H11" i="1"/>
  <c r="H10" i="1"/>
  <c r="C11" i="1"/>
  <c r="C10" i="1"/>
  <c r="C14" i="1" l="1"/>
  <c r="H12" i="1" l="1"/>
  <c r="H14" i="1" s="1"/>
  <c r="G17" i="1"/>
  <c r="G12" i="1"/>
  <c r="G14" i="1" s="1"/>
  <c r="G11" i="1"/>
  <c r="G19" i="1"/>
  <c r="G10" i="1" s="1"/>
  <c r="H8" i="1" l="1"/>
  <c r="G8" i="1" l="1"/>
  <c r="G9" i="1"/>
  <c r="H9" i="1"/>
  <c r="C9" i="1"/>
  <c r="C12" i="1" l="1"/>
  <c r="B17" i="1" l="1"/>
  <c r="B12" i="1"/>
  <c r="B14" i="1" s="1"/>
  <c r="D14" i="1" s="1"/>
  <c r="B11" i="1"/>
  <c r="B19" i="1"/>
  <c r="B10" i="1" s="1"/>
  <c r="B8" i="1"/>
  <c r="D8" i="1" s="1"/>
  <c r="C17" i="1" l="1"/>
  <c r="D11" i="1" l="1"/>
  <c r="E11" i="1" s="1"/>
  <c r="D10" i="1"/>
  <c r="E10" i="1" s="1"/>
  <c r="E8" i="1"/>
  <c r="D12" i="1" l="1"/>
  <c r="E12" i="1" s="1"/>
  <c r="D9" i="1"/>
  <c r="E9" i="1" s="1"/>
</calcChain>
</file>

<file path=xl/sharedStrings.xml><?xml version="1.0" encoding="utf-8"?>
<sst xmlns="http://schemas.openxmlformats.org/spreadsheetml/2006/main" count="31" uniqueCount="29">
  <si>
    <t>Показатели бизнес-плана</t>
  </si>
  <si>
    <t>Отчетный период</t>
  </si>
  <si>
    <t>Нарастающим итогом 
(с года начала реализации инвестиционного проекта)</t>
  </si>
  <si>
    <t>Ход реализации (описание с указанием имущества, создаваемого, приобретаемого или используемого для реализации инвестиционного проекта, комментарии, в т.ч. указание причин отклонения от графика), информация о предоставлении бухгалтерской отчетности в соответствии с требованием постановления от 16.07.2010 № 321-П</t>
  </si>
  <si>
    <t>План</t>
  </si>
  <si>
    <t>Факт</t>
  </si>
  <si>
    <t>Отклонение</t>
  </si>
  <si>
    <t>тыс. руб.</t>
  </si>
  <si>
    <t>%</t>
  </si>
  <si>
    <t>причины</t>
  </si>
  <si>
    <t>1. Основные</t>
  </si>
  <si>
    <t>Объем капитальных вложений (тыс. руб.)</t>
  </si>
  <si>
    <t>налоговые поступления в консолидированный бюджет Камчатского края, за исключением поступлений в государственные внебюджетные фонды (тыс. руб.)</t>
  </si>
  <si>
    <r>
      <rPr>
        <b/>
        <sz val="13"/>
        <color theme="1"/>
        <rFont val="Times New Roman"/>
        <family val="1"/>
        <charset val="204"/>
      </rPr>
      <t>1.3</t>
    </r>
    <r>
      <rPr>
        <sz val="13"/>
        <color theme="1"/>
        <rFont val="Times New Roman"/>
        <family val="1"/>
        <charset val="204"/>
      </rPr>
      <t>. Объем государственной поддержки, предоставленной в соответствии с договором о финансовой поддержке (соглашением), заключенным между Правительством Камчатского края или Агентством инвестиций и предпринимательства Камчатского края и Инвестором (тыс. руб.), в т.ч.</t>
    </r>
  </si>
  <si>
    <t>1.3.3. объем субсидий за счет средств краевого бюджета на возмещение затрат (части затрат) на создание и (или) реконструкцию объектов инфраструктуры, а также на подключение (технологическое присоединение) к системам электроснабжения, газоснабжения, теплоснабжения, водоснабжения и водоотведения в целях реализации инвестиционных проектов в целях реализации инвестиционного проекта, в порядке, установленном постановлением Правительства Камчатского края от 08.08.2016 № 301-П (при наличии)</t>
  </si>
  <si>
    <r>
      <rPr>
        <b/>
        <sz val="13"/>
        <color theme="1"/>
        <rFont val="Times New Roman"/>
        <family val="1"/>
        <charset val="204"/>
      </rPr>
      <t xml:space="preserve">1.5.  </t>
    </r>
    <r>
      <rPr>
        <sz val="13"/>
        <color theme="1"/>
        <rFont val="Times New Roman"/>
        <family val="1"/>
        <charset val="204"/>
      </rPr>
      <t>Обеспечение трудовыми ресурсами, в т.ч. создание постоянных рабочих мест  (чел.)</t>
    </r>
  </si>
  <si>
    <t>1.3.1. объем налоговых льгот, полученных инициатором особо значимого инвестиционного проекта в ходе его реализации, с разбивкой по видам (тыс. руб.)</t>
  </si>
  <si>
    <t>1.3.2. объем субсидий за счет средств краевого бюджета в целях возмещения части затрат на уплату процентов по кредитам, привлеченным в российских кредитных организациях в целях реализации инвестиционного проекта, в порядке, установленном постановлением Правительства Камчатского края от 16.07.2010 № 320-П (при наличии)</t>
  </si>
  <si>
    <r>
      <rPr>
        <b/>
        <sz val="13"/>
        <color theme="1"/>
        <rFont val="Times New Roman"/>
        <family val="1"/>
        <charset val="204"/>
      </rPr>
      <t xml:space="preserve">1.4. </t>
    </r>
    <r>
      <rPr>
        <sz val="13"/>
        <color theme="1"/>
        <rFont val="Times New Roman"/>
        <family val="1"/>
        <charset val="204"/>
      </rPr>
      <t>Объем государственной поддержки в виде финансирования за счет средств федерального бюджета объектов транспортной, инженерной, энергетической и (или) социальной инфраструктуры, создаваемых для реализации инвестиционного проекта, в том числе для технологического присоединения энергопринимающих устройств к электрическим сетям и газоиспользующего оборудования к газораспределительным сетям, в соответствии с методикой отбора инвестиционных проектов, планируемых к реализации на территориях Дальнего Востока и Байкальского региона, утвержденной постановлением Правительства Российской Федерации от 16.10.2014 г. №1055 (тыс. руб.) (при  наличии)</t>
    </r>
  </si>
  <si>
    <r>
      <rPr>
        <b/>
        <sz val="13"/>
        <color theme="1"/>
        <rFont val="Times New Roman"/>
        <family val="1"/>
        <charset val="204"/>
      </rPr>
      <t xml:space="preserve">1.2. </t>
    </r>
    <r>
      <rPr>
        <sz val="13"/>
        <color theme="1"/>
        <rFont val="Times New Roman"/>
        <family val="1"/>
        <charset val="204"/>
      </rPr>
      <t>Налоговые поступления в бюджеты всех уровней (тыс. руб.), всего, в т.ч.:</t>
    </r>
  </si>
  <si>
    <t>поступления во внебюджетные фонды (тыс. руб.)</t>
  </si>
  <si>
    <t>Разница обусловлена тем, что фактически понесённые расходы признаются капитальными (сч. 08) с временной задержкой. Расходы на ТМЦ на собственных  складах и складах подрядчиков, авансы подрядчикам будут признаны капитальными по мере выполнения работ. В отчетном периоде на строительство объекта было переведено оборудование ранее находившееся на счете 07 (Оборудование к установке)</t>
  </si>
  <si>
    <t>ОТЧЕТ О ХОДЕ РЕАЛИЗАЦИИ ОСОБО ЗНАЧИМОГО ИНВЕСТИЦИОННОГО ПРОЕКТА КАМЧАТСКОГО КРАЯ ЗА 2021 ГОД</t>
  </si>
  <si>
    <t>В план заложен возврат НДС по инвестиционной деятельности, фактически начисленный НДС от операционной деятельности превысил возврат НДС от инвестиционной деятельности</t>
  </si>
  <si>
    <r>
      <t xml:space="preserve">2. Дополнительные (в соответствии с финансовой моделью инвестиционного проекта)
</t>
    </r>
    <r>
      <rPr>
        <b/>
        <i/>
        <sz val="13"/>
        <color theme="1"/>
        <rFont val="Times New Roman"/>
        <family val="1"/>
        <charset val="204"/>
      </rPr>
      <t>* заполняется на усмотрение Инвестора</t>
    </r>
  </si>
  <si>
    <t>Увеличение  взносов во внебюджетные фонды. Увеличение численности и ФОТ в связи с увеличением объема оказания услуг водного транспорта; Также были произведены платежи за предыдущие периоды</t>
  </si>
  <si>
    <t xml:space="preserve">Снижение связано с тем, что часть инвестиционных кредитов была направлена на строительство объектов, не признанных частью инвестиционного проекта. В связи с этим подаётся заявка на субсидирование процентов  не на весь остаток ссудной задолженности. </t>
  </si>
  <si>
    <t>К моменту подачи заявки на присвоение статуса особо значимого проекта имелось: - проектно-сметная документация; - инженерно-геологические изыскания; - разрешение на строительство. За время реализации проекта: 
-в целях кредитования проекта заключены соглашения с банком ПАО «ВТБ» на суммы 115 млн. руб. и 85 млн. руб.;
-на время строительства создано 309 рабочих мест; 
2016 г. выполнено: - устройство фундаментов резервуаров РП № 2; - 50% забора ограждение периметра; - устройство фундамента и монтаж ТП-494; - устройство фундамента и монтаж металлоконструкций КПП; - устройство фундамента и монтаж металлоконструкций автоналивной эстакады,-заключен договор  с ЗАО «Роснефтегазмонтаж» на изготовление и поставку резервуаров хранения нефтепродуктов (договор на сумму 68 190, 8 тыс. рублей), -заключен договор  с ЗАО «Роснефтегазмонтаж» на монтаж резервуаров хранения нефтепродуктов (договор на сумму 86 623, 5 тыс. рублей).      
2017 г. выполнено: - гидрофобный слой фундаментов резервуаров РП № 2 и смонтированы конструкции резервуаров на 100%; - выполнена корректировка проектной документации (перенос резервуарного парка № 1, проектировщик ЗАО ""Резервуаростроитель"") и в ноябре 2017 года получено положительное заключение негосударственной экспертизы; устройство фундаментов и монтаж подземных емкостей; - бетонирование защитных стенок парков: РП № 1 на 10%, РП № 2 на 50%; - РП № 1: выполнено устройство фундаментов резервуаров и гидрофобный слой, конструкции резервуаров смонтированы на 100%; - выполнено 60% забора ограждения; -Продуктовая насосная: выполнено устройство фундамента, смонтированы металлоконструкции, выполнен цоколь; -Операторная и мат. склад: устройство фундаментов; - выполнен наружный водопровод; - на 50% выполнена канализация ливнестоков и промышленная; - выполнен демонтаж существующих на территории зданий.   
2018 г. выполнено: - бетонирование дорожного покрытия на 50%; - защитные стенки РП № 1 и РП № 2 - на 90%;  - покрытие каре РП № 2 - на 100%; - проведены гидравлические испытания и работы по антикоррозионной защите резервуаров РП № 1 и РП № 2 на 100%; - выполнена теплоизоляции резервуаров РП № 1 на 50%; - Операторная и мат. склад - смотирован металлокаркас, поставлены сэндвич-панели 50% от объема; - частично выполнена поставка труб для технологического трубопровода; - смонтировано 70% оборудования резервуаров РП № 1 и РП № 2; - заключен договор с ЗАО ""Роснефтегазмонтаж"" на переработку проектно-сметной и рабочей документации (в результате принятого решения о применении новых технологических решений).- в интересах проекта в ноябре 2018 заключен договор между АО «КРДВ» и ПАО «Камчатскэнерго» о технологическом присоединении к сетям ВКЛ 10кВ с установленной мощностью энергопринимающих устройств 1,5 МВт. Плановый срок присоединения – 22.11.2020 года.- производится поставка материала для монтажа технологического трубопровода; 
2019 г. Выполнено:
- технологическое присоединение водопровода к централизованной системе водоснабжения. 
- работы по теплоизоляции резервуаров РП № 1.	
- выполнено бетонирование 3000 кв. м дорожного покрытия (50% от общего объема).
2020 г. Выполнено:
- Выполнена  постановка ЗУ на кадастровый учёт.
- Получено распоряжение Минвостокразвития об утверждении проекта планировки территории.
- Заключены договоры аренды с АО «КРДВ» в интересах проекта по следующим земельным участкам:
   земельные участки к/н 41:01:0010110:103 площадью 7 660,0 кв. м и к/н 41:01:0010110:410 площадью 3 437,0 кв. м.; 
   земельный участок к/н 41:01:0010110:85, площадью 45,0 кв. м.;
   земельный участок к/н 41:01:0010110:359, площадью 1 569,0 кв. м.;
   земельный участок к/н 41:01:0010110:23, площадью 1 368,0 кв. м.;
   земельный участок к/н 41:01:0010110:659, площадью 1 057,0 кв. м.;
   земельный участок к/н 41:01:0010110:660, площадью 322,0 кв. м.;
   земельный участок к/н 41:01:0010110:662, площадью 2 184,0 кв. м.;
   земельный участок к/н 41:01:0010110:663, площадью 1 118,0 кв. м.
Производится:
 - Подготовка заявления на внесение изменений в разрешение на строительство.
 - Внутриплощадочные дороги:  выполнено бетонирование 3400 кв. м дорожного покрытия (56% от общего объема).
 - Стадия исполнения договора на поставку аппаратного и программного обеспечения АСУ ТП.
 - Технологические трубопроводы: ведется монтаж.
  - Операторная: ведутся работы по отделке фасада и внутренние отделочные работы.
  - В интересах проекта заключен договор между АО «КРДВ» и ПАО «Камчатскэнерго» о технологическом присоединении к сетям ВКЛ 10кВ с установленной мощностью энергопринимающих устройств 1,5 МВт. АО «КРДВ» ведёт технологическое присоединение Объекта к сетям ПАО «Камчатскэнерго».
2021 г.Выполнено:
- Получено распоряжение Минвостокразвития от 26.05.2021 г. №95-р о внесении изменений в разрешение на строительство.
- Получено разрешение на ввод в эксплуатацию энергопринимающей установки (КТПН 10/0,4кВ).
- Получено решение Роспотребнадзора об установлении СЗЗ.
- Получено разрешение Минвостокразвития РФ на ввод объекта в эксплуатацию от 12.11.2021 г. №41-RU41301000-233-2021-МВР.
- Выполнена постановка объекта на кадастровый учёт.
- Выполнена государственная регистрация права собственности на объекты капитального строительства (20 единиц учёта).
- Получено свидетельство о регистрации опасного производственного объекта.
Производится:
- Стадия шеф-монтажных и пуско-наладочных работ по договору поставки аппаратного и программного обеспечения АСУ ТП.
- Ведется оформление исполнительной документации и документов первичного учёта по договорам подряда (субподряда).
- Индукционная котельная: ведется пуско-наладка.
- Осуществляется государственная регистрация права собственности на объекты учета вспомогательного назначения (10 единиц).
- Комплексное опробование Объекта планируется на январь 2021 года (после получения лицензии на перевалку опасных грузов).</t>
  </si>
  <si>
    <r>
      <rPr>
        <b/>
        <sz val="13"/>
        <color theme="1"/>
        <rFont val="Times New Roman"/>
        <family val="1"/>
        <charset val="204"/>
      </rPr>
      <t>1.1.</t>
    </r>
    <r>
      <rPr>
        <sz val="13"/>
        <color theme="1"/>
        <rFont val="Times New Roman"/>
        <family val="1"/>
        <charset val="204"/>
      </rPr>
      <t xml:space="preserve"> Объем инвестиций,  в проект, всего (тыс. руб.)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</si>
</sst>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 applyFont="1" applyAlignment="1">
      <alignment horizontal="left" vertical="center" wrapText="1"/>
    </xf>
    <xf numFmtId="0" fontId="2" fillId="0" borderId="0" xfId="1" applyFont="1"/>
    <xf numFmtId="0" fontId="2" fillId="0" borderId="0" xfId="1" applyFont="1" applyAlignment="1">
      <alignment wrapText="1"/>
    </xf>
    <xf numFmtId="0" fontId="1" fillId="0" borderId="0" xfId="1"/>
    <xf numFmtId="0" fontId="2" fillId="0" borderId="0" xfId="1" applyFont="1" applyAlignment="1">
      <alignment horizontal="right"/>
    </xf>
    <xf numFmtId="0" fontId="1" fillId="0" borderId="0" xfId="1" applyAlignment="1">
      <alignment wrapText="1"/>
    </xf>
    <xf numFmtId="0" fontId="2" fillId="0" borderId="10" xfId="1" applyFont="1" applyBorder="1" applyAlignment="1">
      <alignment horizontal="center"/>
    </xf>
    <xf numFmtId="0" fontId="1" fillId="0" borderId="10" xfId="1" applyBorder="1" applyAlignment="1">
      <alignment horizontal="center"/>
    </xf>
    <xf numFmtId="0" fontId="2" fillId="0" borderId="10" xfId="1" applyFont="1" applyBorder="1" applyAlignment="1">
      <alignment horizontal="center" wrapText="1"/>
    </xf>
    <xf numFmtId="0" fontId="2" fillId="0" borderId="5" xfId="1" applyFont="1" applyFill="1" applyBorder="1" applyAlignment="1">
      <alignment horizontal="left" vertical="center" wrapText="1"/>
    </xf>
    <xf numFmtId="3" fontId="2" fillId="0" borderId="6" xfId="3" applyNumberFormat="1" applyFont="1" applyFill="1" applyBorder="1" applyAlignment="1">
      <alignment horizontal="center" vertical="center"/>
    </xf>
    <xf numFmtId="9" fontId="2" fillId="0" borderId="6" xfId="3" applyNumberFormat="1" applyFont="1" applyFill="1" applyBorder="1" applyAlignment="1">
      <alignment horizontal="center" vertical="center"/>
    </xf>
    <xf numFmtId="164" fontId="2" fillId="3" borderId="6" xfId="3" applyFont="1" applyFill="1" applyBorder="1" applyAlignment="1">
      <alignment wrapText="1"/>
    </xf>
    <xf numFmtId="0" fontId="2" fillId="0" borderId="5" xfId="1" applyFont="1" applyFill="1" applyBorder="1" applyAlignment="1">
      <alignment horizontal="left" vertical="center" wrapText="1" indent="1"/>
    </xf>
    <xf numFmtId="164" fontId="2" fillId="0" borderId="6" xfId="3" applyFont="1" applyFill="1" applyBorder="1" applyAlignment="1">
      <alignment horizontal="center" vertical="center"/>
    </xf>
    <xf numFmtId="164" fontId="2" fillId="0" borderId="6" xfId="3" applyFont="1" applyFill="1" applyBorder="1" applyAlignment="1">
      <alignment wrapText="1"/>
    </xf>
    <xf numFmtId="0" fontId="2" fillId="0" borderId="9" xfId="1" applyFont="1" applyFill="1" applyBorder="1" applyAlignment="1">
      <alignment vertical="center" wrapText="1"/>
    </xf>
    <xf numFmtId="164" fontId="2" fillId="0" borderId="10" xfId="3" applyFont="1" applyFill="1" applyBorder="1" applyAlignment="1">
      <alignment vertical="center"/>
    </xf>
    <xf numFmtId="164" fontId="2" fillId="0" borderId="10" xfId="3" applyFont="1" applyFill="1" applyBorder="1" applyAlignment="1">
      <alignment vertical="center" wrapText="1"/>
    </xf>
    <xf numFmtId="0" fontId="1" fillId="0" borderId="0" xfId="1" applyAlignment="1">
      <alignment horizontal="left" vertical="center" wrapText="1"/>
    </xf>
    <xf numFmtId="164" fontId="1" fillId="0" borderId="0" xfId="1" applyNumberFormat="1"/>
    <xf numFmtId="0" fontId="1" fillId="0" borderId="0" xfId="1" applyAlignment="1">
      <alignment horizontal="right" vertical="center" wrapText="1"/>
    </xf>
    <xf numFmtId="0" fontId="1" fillId="0" borderId="0" xfId="1" applyFont="1"/>
    <xf numFmtId="4" fontId="1" fillId="0" borderId="0" xfId="1" applyNumberFormat="1"/>
    <xf numFmtId="4" fontId="1" fillId="0" borderId="0" xfId="1" applyNumberFormat="1" applyFont="1"/>
    <xf numFmtId="0" fontId="1" fillId="0" borderId="0" xfId="1" applyAlignment="1">
      <alignment horizontal="left" indent="1"/>
    </xf>
    <xf numFmtId="0" fontId="1" fillId="0" borderId="0" xfId="1" applyFont="1" applyAlignment="1">
      <alignment horizontal="right" vertical="center" wrapText="1"/>
    </xf>
    <xf numFmtId="49" fontId="2" fillId="3" borderId="6" xfId="3" applyNumberFormat="1" applyFont="1" applyFill="1" applyBorder="1" applyAlignment="1">
      <alignment wrapText="1"/>
    </xf>
    <xf numFmtId="3" fontId="2" fillId="3" borderId="6" xfId="3" applyNumberFormat="1" applyFont="1" applyFill="1" applyBorder="1" applyAlignment="1">
      <alignment horizontal="center" vertical="center"/>
    </xf>
    <xf numFmtId="39" fontId="7" fillId="0" borderId="6" xfId="3" applyNumberFormat="1" applyFont="1" applyFill="1" applyBorder="1" applyAlignment="1">
      <alignment horizontal="left" vertical="center" wrapText="1"/>
    </xf>
    <xf numFmtId="3" fontId="2" fillId="0" borderId="10" xfId="3" applyNumberFormat="1" applyFont="1" applyFill="1" applyBorder="1" applyAlignment="1">
      <alignment horizontal="center" vertical="center"/>
    </xf>
    <xf numFmtId="3" fontId="2" fillId="0" borderId="11" xfId="3" applyNumberFormat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5" xfId="1" applyFont="1" applyFill="1" applyBorder="1" applyAlignment="1">
      <alignment horizontal="left" vertical="center" wrapText="1"/>
    </xf>
    <xf numFmtId="0" fontId="5" fillId="3" borderId="16" xfId="2" applyFont="1" applyFill="1" applyBorder="1" applyAlignment="1">
      <alignment horizontal="left" vertical="top" wrapText="1"/>
    </xf>
    <xf numFmtId="0" fontId="5" fillId="3" borderId="8" xfId="2" applyFont="1" applyFill="1" applyBorder="1" applyAlignment="1">
      <alignment horizontal="left" vertical="top" wrapText="1"/>
    </xf>
    <xf numFmtId="0" fontId="5" fillId="3" borderId="12" xfId="2" applyFont="1" applyFill="1" applyBorder="1" applyAlignment="1">
      <alignment horizontal="left" vertical="top" wrapText="1"/>
    </xf>
    <xf numFmtId="164" fontId="2" fillId="0" borderId="17" xfId="3" applyFont="1" applyFill="1" applyBorder="1" applyAlignment="1">
      <alignment horizontal="right"/>
    </xf>
    <xf numFmtId="164" fontId="2" fillId="0" borderId="18" xfId="3" applyFont="1" applyFill="1" applyBorder="1" applyAlignment="1">
      <alignment horizontal="right"/>
    </xf>
    <xf numFmtId="0" fontId="4" fillId="2" borderId="5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</cellXfs>
  <cellStyles count="4">
    <cellStyle name="Обычный" xfId="0" builtinId="0"/>
    <cellStyle name="Обычный 14 2" xfId="2"/>
    <cellStyle name="Обычный 15 2" xfId="1"/>
    <cellStyle name="Финансовый 1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45\exchange$\&#1055;&#1077;&#1088;&#1077;&#1075;&#1088;&#1091;&#1079;&#1086;&#1095;&#1085;&#1099;&#1081;%20&#1082;&#1086;&#1084;&#1087;&#1083;&#1077;&#1082;&#1089;%20&#1055;&#1050;\1_&#1044;&#1054;&#1050;&#1059;&#1052;&#1045;&#1053;&#1058;&#1067;%20&#1055;&#1056;&#1054;&#1045;&#1050;&#1058;&#1040;\6.%20&#1060;&#1080;&#1085;&#1072;&#1085;&#1089;&#1086;&#1074;&#1099;&#1081;%20&#1087;&#1083;&#1072;&#1085;\2019\&#1055;&#1088;&#1080;&#1083;&#1086;&#1078;&#1077;&#1085;&#1080;&#1103;%205-7%2006.12.2019%20&#1054;&#1047;&#1048;&#1055;%20&#1092;&#1080;&#1085;&#1072;&#1083;%20(&#1074;&#1086;&#1087;&#1088;&#1086;&#108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45\exchange$\&#1054;&#1090;&#1076;&#1077;&#1083;%20&#1101;&#1082;&#1086;&#1085;&#1086;&#1084;&#1080;&#1082;&#1080;%20&#1080;%20&#1092;&#1080;&#1085;&#1072;&#1085;&#1089;&#1086;&#1074;%20&#1072;&#1076;&#1084;&#1080;&#1085;&#1080;&#1089;&#1090;&#1088;&#1072;&#1090;&#1080;&#1074;&#1085;&#1086;&#1075;&#1086;%20&#1076;&#1077;&#1087;&#1072;&#1088;&#1090;&#1072;&#1084;&#1077;&#1085;&#1090;&#1072;\&#1069;&#1082;&#1086;&#1085;&#1086;&#1084;&#1080;&#1082;&#1072;\01_&#1055;&#1088;&#1086;&#1077;&#1082;&#1090;%20&#1052;&#1057;-&#1041;\02_&#1054;&#1090;&#1095;&#1077;&#1090;&#1085;&#1086;&#1089;&#1090;&#1100;\&#1052;&#1080;&#1085;&#1058;&#1088;&#1072;&#1085;&#1089;\&#1054;&#1047;&#1048;&#1055;\2020\2020%20&#1075;&#1086;&#1076;\&#1052;&#1057;-&#1041;&#1091;&#1085;&#1082;&#1077;&#1088;%20&#1054;&#1047;&#1048;&#1055;%20%202020%20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45\exchange$\&#1054;&#1090;&#1076;&#1077;&#1083;%20&#1101;&#1082;&#1086;&#1085;&#1086;&#1084;&#1080;&#1082;&#1080;%20&#1080;%20&#1092;&#1080;&#1085;&#1072;&#1085;&#1089;&#1086;&#1074;%20&#1072;&#1076;&#1084;&#1080;&#1085;&#1080;&#1089;&#1090;&#1088;&#1072;&#1090;&#1080;&#1074;&#1085;&#1086;&#1075;&#1086;%20&#1076;&#1077;&#1087;&#1072;&#1088;&#1090;&#1072;&#1084;&#1077;&#1085;&#1090;&#1072;\&#1069;&#1082;&#1086;&#1085;&#1086;&#1084;&#1080;&#1082;&#1072;\01_&#1055;&#1088;&#1086;&#1077;&#1082;&#1090;%20&#1052;&#1057;-&#1041;\02_&#1054;&#1090;&#1095;&#1077;&#1090;&#1085;&#1086;&#1089;&#1090;&#1100;\&#1050;&#1072;&#1087;&#1080;&#1090;&#1072;&#1083;&#1100;&#1085;&#1099;&#1077;%20&#1074;&#1083;&#1086;&#1078;&#1077;&#1085;&#1080;&#1103;-&#1072;&#1082;&#1090;&#1091;&#1072;&#1083;&#1100;&#1085;&#1099;&#108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45\exchange$\&#1054;&#1090;&#1076;&#1077;&#1083;%20&#1101;&#1082;&#1086;&#1085;&#1086;&#1084;&#1080;&#1082;&#1080;%20&#1080;%20&#1092;&#1080;&#1085;&#1072;&#1085;&#1089;&#1086;&#1074;%20&#1072;&#1076;&#1084;&#1080;&#1085;&#1080;&#1089;&#1090;&#1088;&#1072;&#1090;&#1080;&#1074;&#1085;&#1086;&#1075;&#1086;%20&#1076;&#1077;&#1087;&#1072;&#1088;&#1090;&#1072;&#1084;&#1077;&#1085;&#1090;&#1072;\&#1069;&#1082;&#1086;&#1085;&#1086;&#1084;&#1080;&#1082;&#1072;\01_&#1055;&#1088;&#1086;&#1077;&#1082;&#1090;%20&#1052;&#1057;-&#1041;\02_&#1054;&#1090;&#1095;&#1077;&#1090;&#1085;&#1086;&#1089;&#1090;&#1100;\&#1052;&#1080;&#1085;&#1058;&#1088;&#1072;&#1085;&#1089;\&#1054;&#1047;&#1048;&#1055;\2021\2&#1087;%202021\&#1053;&#1072;&#1083;&#1086;&#1075;&#1080;%20&#1080;%20&#1074;&#1085;&#1077;&#1073;&#1102;&#1076;&#1078;&#1077;&#1090;_&#1086;&#1087;&#1083;&#1072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5.1 БДР"/>
      <sheetName val="Прилож 5.2 БДДС"/>
      <sheetName val="Прилож 5.3 Исходные данные"/>
      <sheetName val="Прилож 5.4 Показатели"/>
      <sheetName val="Прилож 5.5 Расчёт ПБЭ"/>
      <sheetName val="Прилож 6 План-график"/>
    </sheetNames>
    <sheetDataSet>
      <sheetData sheetId="0"/>
      <sheetData sheetId="1">
        <row r="40">
          <cell r="C40">
            <v>22579173.980923586</v>
          </cell>
          <cell r="D40">
            <v>75508788.649402678</v>
          </cell>
          <cell r="E40">
            <v>90364776.454289094</v>
          </cell>
          <cell r="F40">
            <v>113567302.63962688</v>
          </cell>
          <cell r="G40">
            <v>20138135.115528248</v>
          </cell>
          <cell r="H40">
            <v>86693245.258154586</v>
          </cell>
          <cell r="I40">
            <v>53273059.695614122</v>
          </cell>
          <cell r="J40">
            <v>46886132.631443709</v>
          </cell>
          <cell r="K40">
            <v>133777520.25288291</v>
          </cell>
          <cell r="L40">
            <v>65958612.93886897</v>
          </cell>
          <cell r="M40">
            <v>10889924.165849207</v>
          </cell>
          <cell r="N40">
            <v>6137521.8437346937</v>
          </cell>
        </row>
        <row r="58">
          <cell r="C58">
            <v>0</v>
          </cell>
          <cell r="D58">
            <v>17181.560000000001</v>
          </cell>
          <cell r="E58">
            <v>0</v>
          </cell>
          <cell r="F58">
            <v>5122022.82</v>
          </cell>
          <cell r="G58">
            <v>0</v>
          </cell>
          <cell r="H58">
            <v>8049999.9600000009</v>
          </cell>
          <cell r="I58">
            <v>4025000.0000000014</v>
          </cell>
          <cell r="J58">
            <v>3635483.870967743</v>
          </cell>
          <cell r="K58">
            <v>3505645.1612903243</v>
          </cell>
          <cell r="L58">
            <v>3505645.1612903243</v>
          </cell>
          <cell r="M58">
            <v>3505645.1612903243</v>
          </cell>
          <cell r="N58">
            <v>3505645.1612903243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2469666.1999999997</v>
          </cell>
          <cell r="I59">
            <v>2975000.0000000005</v>
          </cell>
          <cell r="J59">
            <v>2905813.9534883723</v>
          </cell>
          <cell r="K59">
            <v>2836627.9069767445</v>
          </cell>
          <cell r="L59">
            <v>2836627.9069767445</v>
          </cell>
          <cell r="M59">
            <v>2836627.9069767445</v>
          </cell>
          <cell r="N59">
            <v>2836627.9069767445</v>
          </cell>
        </row>
      </sheetData>
      <sheetData sheetId="2"/>
      <sheetData sheetId="3">
        <row r="23">
          <cell r="B23">
            <v>119932.59000000001</v>
          </cell>
          <cell r="C23">
            <v>144827.46</v>
          </cell>
          <cell r="D23">
            <v>874978.09000000008</v>
          </cell>
          <cell r="E23">
            <v>9266962.3999999948</v>
          </cell>
          <cell r="F23">
            <v>14509899.324592</v>
          </cell>
          <cell r="G23">
            <v>13829822.042947583</v>
          </cell>
          <cell r="H23">
            <v>13729212.725285474</v>
          </cell>
          <cell r="I23">
            <v>17818706.140106551</v>
          </cell>
          <cell r="J23">
            <v>18418288.630579609</v>
          </cell>
          <cell r="K23">
            <v>19080589.810628995</v>
          </cell>
          <cell r="L23">
            <v>19409453.280299563</v>
          </cell>
          <cell r="M23">
            <v>20800836.525896229</v>
          </cell>
        </row>
        <row r="24">
          <cell r="B24">
            <v>95261</v>
          </cell>
          <cell r="C24">
            <v>97342</v>
          </cell>
          <cell r="D24">
            <v>566896</v>
          </cell>
          <cell r="E24">
            <v>2020347</v>
          </cell>
          <cell r="F24">
            <v>5599247</v>
          </cell>
          <cell r="G24">
            <v>233380</v>
          </cell>
          <cell r="H24">
            <v>215024.25</v>
          </cell>
          <cell r="I24">
            <v>208880.7</v>
          </cell>
          <cell r="J24">
            <v>202737.15</v>
          </cell>
          <cell r="K24">
            <v>196593.6</v>
          </cell>
          <cell r="L24">
            <v>190450.05</v>
          </cell>
          <cell r="M24">
            <v>184306.5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150000</v>
          </cell>
          <cell r="I25">
            <v>150000</v>
          </cell>
          <cell r="J25">
            <v>150000</v>
          </cell>
          <cell r="K25">
            <v>150000</v>
          </cell>
          <cell r="L25">
            <v>150000</v>
          </cell>
          <cell r="M25">
            <v>150000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828979.62355923036</v>
          </cell>
          <cell r="K26">
            <v>861337.8754454978</v>
          </cell>
          <cell r="L26">
            <v>734888.67187539849</v>
          </cell>
          <cell r="M26">
            <v>602362.81461772323</v>
          </cell>
        </row>
        <row r="29">
          <cell r="B29">
            <v>689298.18391999975</v>
          </cell>
          <cell r="C29">
            <v>301247.80811999994</v>
          </cell>
          <cell r="D29">
            <v>4817871.6704530716</v>
          </cell>
          <cell r="E29">
            <v>23963678.670192719</v>
          </cell>
          <cell r="F29">
            <v>41645690.996615514</v>
          </cell>
          <cell r="G29">
            <v>33311883.459606111</v>
          </cell>
          <cell r="H29">
            <v>34315695.741803661</v>
          </cell>
          <cell r="I29">
            <v>44340348.877810657</v>
          </cell>
          <cell r="J29">
            <v>47446774.309832148</v>
          </cell>
          <cell r="K29">
            <v>49287043.648032226</v>
          </cell>
          <cell r="L29">
            <v>49196441.737701252</v>
          </cell>
          <cell r="M29">
            <v>53287657.367522992</v>
          </cell>
        </row>
      </sheetData>
      <sheetData sheetId="4"/>
      <sheetData sheetId="5">
        <row r="21">
          <cell r="G21">
            <v>0</v>
          </cell>
          <cell r="H21">
            <v>10846.989809999999</v>
          </cell>
          <cell r="I21">
            <v>18871.137469999994</v>
          </cell>
          <cell r="J21">
            <v>13784.716540000003</v>
          </cell>
          <cell r="K21">
            <v>11012.719119999998</v>
          </cell>
          <cell r="L21">
            <v>55647.94999999999</v>
          </cell>
          <cell r="M21">
            <v>70164.450000000012</v>
          </cell>
          <cell r="N21">
            <v>55339.865809999996</v>
          </cell>
          <cell r="O21">
            <v>10330.022160000002</v>
          </cell>
          <cell r="P21">
            <v>20277.509999999998</v>
          </cell>
          <cell r="Q21">
            <v>15507.054000000002</v>
          </cell>
          <cell r="R21">
            <v>71113.85000000002</v>
          </cell>
          <cell r="S21">
            <v>14084.694840000002</v>
          </cell>
          <cell r="T21">
            <v>11971.593360000001</v>
          </cell>
          <cell r="U21">
            <v>10538.593836764474</v>
          </cell>
          <cell r="V21">
            <v>40961.096914297988</v>
          </cell>
          <cell r="W21">
            <v>54398.416246164357</v>
          </cell>
          <cell r="X21">
            <v>92090.357228681212</v>
          </cell>
          <cell r="Y21">
            <v>39770.439761811787</v>
          </cell>
          <cell r="Z21">
            <v>32579.737617552761</v>
          </cell>
          <cell r="AA21">
            <v>6700.9925886557703</v>
          </cell>
          <cell r="AB21">
            <v>5444.1831057957388</v>
          </cell>
          <cell r="AC21">
            <v>4137.6399034833594</v>
          </cell>
          <cell r="AD21">
            <v>2814.7056331112531</v>
          </cell>
        </row>
        <row r="40">
          <cell r="Z40">
            <v>437</v>
          </cell>
          <cell r="AD40">
            <v>461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ЗИП"/>
      <sheetName val="структура доклада ИОГВ"/>
    </sheetNames>
    <sheetDataSet>
      <sheetData sheetId="0">
        <row r="8">
          <cell r="H8">
            <v>781770.85051654105</v>
          </cell>
        </row>
        <row r="9">
          <cell r="H9">
            <v>616098.92112000019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гл.бух."/>
      <sheetName val="Капекс план"/>
      <sheetName val="на 30.06.18"/>
      <sheetName val="на 31.07.18"/>
      <sheetName val="на 31.08.18"/>
      <sheetName val="на 30.09.18"/>
      <sheetName val="на 31.10.18"/>
      <sheetName val="на 30.11.18"/>
      <sheetName val="на 31.12.18"/>
      <sheetName val="на 31.01.19"/>
      <sheetName val="на 31.12.19"/>
      <sheetName val="на 30.06.2020"/>
      <sheetName val="на 31.07.2020"/>
      <sheetName val="на 31.08.2020"/>
      <sheetName val="на 30.09.2020"/>
      <sheetName val="на 30.09.2020 (2)"/>
      <sheetName val="на 30.11.2020"/>
      <sheetName val="на 30.11.2020 (141220)"/>
      <sheetName val="на 31.12.2020"/>
      <sheetName val="на 31.12.2020 (22янв21)"/>
      <sheetName val="на 31.12.2020 (310321 для минр)"/>
      <sheetName val="на 31.01.2021 (1фев21)"/>
      <sheetName val="на 28.02.2021"/>
      <sheetName val="на 31.03.2021"/>
      <sheetName val="на 31.03.2021 (на 29 апреля)"/>
      <sheetName val="на 31.05.2021"/>
      <sheetName val="на 30.06.2021"/>
      <sheetName val="на 30.06.2021 (26 июля)"/>
      <sheetName val="на 31.07.2021"/>
      <sheetName val="на 03.08.2021"/>
      <sheetName val="на 28.10.2021"/>
      <sheetName val="на 02.12.2021"/>
      <sheetName val="на 10.01.2022"/>
      <sheetName val="на 26.01.2022"/>
      <sheetName val="на 02.02.2022"/>
      <sheetName val="на 01.03.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8">
          <cell r="AH18">
            <v>44484.477740000002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>
        <row r="38">
          <cell r="B38">
            <v>1043532.2953900001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и по налогам и сборам"/>
      <sheetName val="Платежи для ОЗИП 2020"/>
      <sheetName val="текст в отчет"/>
      <sheetName val="Налоговые платежи оплата с возм"/>
      <sheetName val="Свод"/>
      <sheetName val="Данные"/>
      <sheetName val="ВПР"/>
      <sheetName val="Налоговые платежи оплата (old)"/>
      <sheetName val="69 св (13-15)"/>
      <sheetName val="69 (13-15)"/>
      <sheetName val="68 св (13-15) "/>
      <sheetName val="68 13-15"/>
    </sheetNames>
    <sheetDataSet>
      <sheetData sheetId="0"/>
      <sheetData sheetId="1">
        <row r="8">
          <cell r="F8">
            <v>518380408.94</v>
          </cell>
          <cell r="DG8">
            <v>205434388.67000002</v>
          </cell>
        </row>
        <row r="16">
          <cell r="F16">
            <v>3554479</v>
          </cell>
          <cell r="DG16">
            <v>0</v>
          </cell>
        </row>
        <row r="17">
          <cell r="F17">
            <v>44530501</v>
          </cell>
          <cell r="DG17">
            <v>12958233</v>
          </cell>
        </row>
        <row r="18">
          <cell r="F18">
            <v>2019109</v>
          </cell>
          <cell r="DG18">
            <v>8378</v>
          </cell>
        </row>
        <row r="19">
          <cell r="F19">
            <v>49592.82</v>
          </cell>
          <cell r="DG19">
            <v>0</v>
          </cell>
        </row>
        <row r="20">
          <cell r="F20">
            <v>1090502</v>
          </cell>
          <cell r="DG20">
            <v>339426</v>
          </cell>
        </row>
        <row r="34">
          <cell r="F34">
            <v>265681005.80000001</v>
          </cell>
          <cell r="DG34">
            <v>136402313.92000002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zoomScale="70" zoomScaleNormal="70" workbookViewId="0">
      <selection activeCell="A8" sqref="A8"/>
    </sheetView>
  </sheetViews>
  <sheetFormatPr defaultColWidth="9.140625" defaultRowHeight="15" x14ac:dyDescent="0.25"/>
  <cols>
    <col min="1" max="1" width="77.5703125" style="20" customWidth="1"/>
    <col min="2" max="2" width="16.5703125" style="4" bestFit="1" customWidth="1"/>
    <col min="3" max="5" width="14.7109375" style="4" customWidth="1"/>
    <col min="6" max="6" width="42.42578125" style="6" customWidth="1"/>
    <col min="7" max="8" width="16" style="4" customWidth="1"/>
    <col min="9" max="9" width="111.7109375" style="4" customWidth="1"/>
    <col min="10" max="16384" width="9.140625" style="4"/>
  </cols>
  <sheetData>
    <row r="1" spans="1:13" ht="16.5" x14ac:dyDescent="0.25">
      <c r="A1" s="1"/>
      <c r="B1" s="2"/>
      <c r="C1" s="2"/>
      <c r="D1" s="2"/>
      <c r="E1" s="2"/>
      <c r="F1" s="3"/>
      <c r="G1" s="2"/>
      <c r="H1" s="2"/>
      <c r="I1" s="2"/>
    </row>
    <row r="2" spans="1:13" ht="42" customHeight="1" x14ac:dyDescent="0.25">
      <c r="A2" s="44" t="s">
        <v>22</v>
      </c>
      <c r="B2" s="44"/>
      <c r="C2" s="44"/>
      <c r="D2" s="44"/>
      <c r="E2" s="44"/>
      <c r="F2" s="44"/>
      <c r="G2" s="44"/>
      <c r="H2" s="44"/>
      <c r="I2" s="44"/>
    </row>
    <row r="3" spans="1:13" ht="17.25" thickBot="1" x14ac:dyDescent="0.3">
      <c r="A3" s="1"/>
      <c r="B3" s="2"/>
      <c r="C3" s="2"/>
      <c r="D3" s="2"/>
      <c r="E3" s="2"/>
      <c r="F3" s="3"/>
      <c r="G3" s="2"/>
      <c r="H3" s="2"/>
      <c r="I3" s="5"/>
    </row>
    <row r="4" spans="1:13" s="6" customFormat="1" ht="73.150000000000006" customHeight="1" x14ac:dyDescent="0.25">
      <c r="A4" s="45" t="s">
        <v>0</v>
      </c>
      <c r="B4" s="48" t="s">
        <v>1</v>
      </c>
      <c r="C4" s="48"/>
      <c r="D4" s="48"/>
      <c r="E4" s="48"/>
      <c r="F4" s="48"/>
      <c r="G4" s="48" t="s">
        <v>2</v>
      </c>
      <c r="H4" s="49"/>
      <c r="I4" s="50" t="s">
        <v>3</v>
      </c>
      <c r="L4" s="4"/>
      <c r="M4" s="4"/>
    </row>
    <row r="5" spans="1:13" ht="16.5" x14ac:dyDescent="0.25">
      <c r="A5" s="46"/>
      <c r="B5" s="53" t="s">
        <v>4</v>
      </c>
      <c r="C5" s="53" t="s">
        <v>5</v>
      </c>
      <c r="D5" s="55" t="s">
        <v>6</v>
      </c>
      <c r="E5" s="55"/>
      <c r="F5" s="55"/>
      <c r="G5" s="53" t="s">
        <v>4</v>
      </c>
      <c r="H5" s="56" t="s">
        <v>5</v>
      </c>
      <c r="I5" s="51"/>
    </row>
    <row r="6" spans="1:13" ht="17.25" thickBot="1" x14ac:dyDescent="0.3">
      <c r="A6" s="47"/>
      <c r="B6" s="54"/>
      <c r="C6" s="54"/>
      <c r="D6" s="7" t="s">
        <v>7</v>
      </c>
      <c r="E6" s="8" t="s">
        <v>8</v>
      </c>
      <c r="F6" s="9" t="s">
        <v>9</v>
      </c>
      <c r="G6" s="54"/>
      <c r="H6" s="57"/>
      <c r="I6" s="52"/>
    </row>
    <row r="7" spans="1:13" ht="16.5" customHeight="1" x14ac:dyDescent="0.25">
      <c r="A7" s="33" t="s">
        <v>10</v>
      </c>
      <c r="B7" s="34"/>
      <c r="C7" s="34"/>
      <c r="D7" s="34"/>
      <c r="E7" s="34"/>
      <c r="F7" s="34"/>
      <c r="G7" s="34"/>
      <c r="H7" s="35"/>
      <c r="I7" s="36" t="s">
        <v>27</v>
      </c>
    </row>
    <row r="8" spans="1:13" ht="16.5" x14ac:dyDescent="0.25">
      <c r="A8" s="10" t="s">
        <v>28</v>
      </c>
      <c r="B8" s="11">
        <f>'[1]Прилож 5.2 БДДС'!$M$40/1000+'[1]Прилож 5.2 БДДС'!$N$40/1000</f>
        <v>17027.446009583902</v>
      </c>
      <c r="C8" s="11">
        <f>H8-'[2]отчет ОЗИП'!$H$8</f>
        <v>165626.45395345893</v>
      </c>
      <c r="D8" s="11">
        <f t="shared" ref="D8" si="0">C8-B8</f>
        <v>148599.00794387504</v>
      </c>
      <c r="E8" s="12">
        <f>D8/B8</f>
        <v>8.7270285784630328</v>
      </c>
      <c r="F8" s="28"/>
      <c r="G8" s="11">
        <f>SUM('[1]Прилож 5.2 БДДС'!$C$40:$N$40)/1000</f>
        <v>725774.19362631871</v>
      </c>
      <c r="H8" s="11">
        <f>947397304.47/1000</f>
        <v>947397.30446999997</v>
      </c>
      <c r="I8" s="37"/>
    </row>
    <row r="9" spans="1:13" ht="214.5" x14ac:dyDescent="0.25">
      <c r="A9" s="14" t="s">
        <v>11</v>
      </c>
      <c r="B9" s="11">
        <v>24064.637999999999</v>
      </c>
      <c r="C9" s="11">
        <f>'[3]на 01.03.2022'!$B$38-'[2]отчет ОЗИП'!$H$9</f>
        <v>427433.37426999991</v>
      </c>
      <c r="D9" s="11">
        <f>C9-B9</f>
        <v>403368.73626999994</v>
      </c>
      <c r="E9" s="12">
        <f>D9/B9</f>
        <v>16.761886726490545</v>
      </c>
      <c r="F9" s="30" t="s">
        <v>21</v>
      </c>
      <c r="G9" s="11">
        <f>SUM('[1]Прилож 6 План-график'!$G$21:$AD$21)</f>
        <v>668388.7159463187</v>
      </c>
      <c r="H9" s="11">
        <f>'[3]на 01.03.2022'!$B$38</f>
        <v>1043532.2953900001</v>
      </c>
      <c r="I9" s="37"/>
    </row>
    <row r="10" spans="1:13" ht="99" x14ac:dyDescent="0.25">
      <c r="A10" s="10" t="s">
        <v>19</v>
      </c>
      <c r="B10" s="11">
        <f>('[1]Прилож 5.4 Показатели'!$L$29+'[1]Прилож 5.4 Показатели'!$M$29)/1000-B19</f>
        <v>62273.809299028449</v>
      </c>
      <c r="C10" s="29">
        <f>'[4]Платежи для ОЗИП 2020'!$DG$8/1000</f>
        <v>205434.38867000001</v>
      </c>
      <c r="D10" s="11">
        <f>C10-B10</f>
        <v>143160.57937097157</v>
      </c>
      <c r="E10" s="12">
        <f>D10/B10</f>
        <v>2.2988890672086293</v>
      </c>
      <c r="F10" s="13" t="s">
        <v>23</v>
      </c>
      <c r="G10" s="11">
        <f>SUM('[1]Прилож 5.4 Показатели'!$B$29:$M$29)/1000-G19</f>
        <v>234600.12345127438</v>
      </c>
      <c r="H10" s="11">
        <f>'[4]Платежи для ОЗИП 2020'!$F$8/1000</f>
        <v>518380.40893999999</v>
      </c>
      <c r="I10" s="37"/>
    </row>
    <row r="11" spans="1:13" ht="49.5" x14ac:dyDescent="0.25">
      <c r="A11" s="10" t="s">
        <v>12</v>
      </c>
      <c r="B11" s="11">
        <f>SUM('[1]Прилож 5.4 Показатели'!$L$24:$M$26)/1000</f>
        <v>2012.0080364931216</v>
      </c>
      <c r="C11" s="29">
        <f>('[4]Платежи для ОЗИП 2020'!$DG$16+'[4]Платежи для ОЗИП 2020'!$DG$17+'[4]Платежи для ОЗИП 2020'!$DG$18+'[4]Платежи для ОЗИП 2020'!$DG$19+'[4]Платежи для ОЗИП 2020'!$DG$20)/1000</f>
        <v>13306.037</v>
      </c>
      <c r="D11" s="11">
        <f t="shared" ref="D11:D14" si="1">C11-B11</f>
        <v>11294.028963506878</v>
      </c>
      <c r="E11" s="12">
        <f>D11/B11</f>
        <v>5.6133120537590306</v>
      </c>
      <c r="F11" s="13"/>
      <c r="G11" s="11">
        <f>SUM('[1]Прилож 5.4 Показатели'!$B$24:$M$26)/1000</f>
        <v>13738.034235497851</v>
      </c>
      <c r="H11" s="11">
        <f>('[4]Платежи для ОЗИП 2020'!$F$16+'[4]Платежи для ОЗИП 2020'!$F$17+'[4]Платежи для ОЗИП 2020'!$F$18+'[4]Платежи для ОЗИП 2020'!$F$19+'[4]Платежи для ОЗИП 2020'!$F$20)/1000</f>
        <v>51244.183819999998</v>
      </c>
      <c r="I11" s="37"/>
    </row>
    <row r="12" spans="1:13" ht="82.5" x14ac:dyDescent="0.25">
      <c r="A12" s="10" t="s">
        <v>13</v>
      </c>
      <c r="B12" s="11">
        <f>('[1]Прилож 5.2 БДДС'!$M$58+'[1]Прилож 5.2 БДДС'!$N$58+'[1]Прилож 5.2 БДДС'!$M$59+'[1]Прилож 5.2 БДДС'!$N$59)/1000</f>
        <v>12684.546136534138</v>
      </c>
      <c r="C12" s="11">
        <f>12227851.27/1000</f>
        <v>12227.851269999999</v>
      </c>
      <c r="D12" s="11">
        <f t="shared" si="1"/>
        <v>-456.69486653413878</v>
      </c>
      <c r="E12" s="12">
        <f>D12/B12</f>
        <v>-3.6004036850696794E-2</v>
      </c>
      <c r="F12" s="13"/>
      <c r="G12" s="11">
        <f>SUM('[1]Прилож 5.2 БДДС'!$C$58:$N$59)/1000</f>
        <v>54569.260637524399</v>
      </c>
      <c r="H12" s="11">
        <f>17.18156+1389.9631+3732.05972+4635.19685+5884.46931+6780.06245+6403.94907+6212.286+6150.40392+6122.09902+6105.75225</f>
        <v>53433.423249999993</v>
      </c>
      <c r="I12" s="37"/>
    </row>
    <row r="13" spans="1:13" ht="49.5" x14ac:dyDescent="0.25">
      <c r="A13" s="10" t="s">
        <v>16</v>
      </c>
      <c r="B13" s="11"/>
      <c r="C13" s="11"/>
      <c r="D13" s="11"/>
      <c r="E13" s="12"/>
      <c r="F13" s="13"/>
      <c r="G13" s="11"/>
      <c r="H13" s="11"/>
      <c r="I13" s="37"/>
    </row>
    <row r="14" spans="1:13" ht="132" x14ac:dyDescent="0.25">
      <c r="A14" s="10" t="s">
        <v>17</v>
      </c>
      <c r="B14" s="15">
        <f>B12</f>
        <v>12684.546136534138</v>
      </c>
      <c r="C14" s="15">
        <f>C12</f>
        <v>12227.851269999999</v>
      </c>
      <c r="D14" s="15">
        <f t="shared" si="1"/>
        <v>-456.69486653413878</v>
      </c>
      <c r="E14" s="12">
        <v>0</v>
      </c>
      <c r="F14" s="16" t="s">
        <v>26</v>
      </c>
      <c r="G14" s="15">
        <f>G12</f>
        <v>54569.260637524399</v>
      </c>
      <c r="H14" s="15">
        <f>H12</f>
        <v>53433.423249999993</v>
      </c>
      <c r="I14" s="37"/>
    </row>
    <row r="15" spans="1:13" ht="132" x14ac:dyDescent="0.25">
      <c r="A15" s="10" t="s">
        <v>14</v>
      </c>
      <c r="B15" s="15">
        <v>0</v>
      </c>
      <c r="C15" s="15">
        <v>0</v>
      </c>
      <c r="D15" s="15"/>
      <c r="E15" s="12">
        <v>0</v>
      </c>
      <c r="F15" s="16"/>
      <c r="G15" s="15">
        <v>0</v>
      </c>
      <c r="H15" s="15">
        <v>0</v>
      </c>
      <c r="I15" s="37"/>
    </row>
    <row r="16" spans="1:13" ht="181.5" x14ac:dyDescent="0.25">
      <c r="A16" s="10" t="s">
        <v>18</v>
      </c>
      <c r="B16" s="15">
        <v>0</v>
      </c>
      <c r="C16" s="15">
        <v>0</v>
      </c>
      <c r="D16" s="15"/>
      <c r="E16" s="12">
        <v>0</v>
      </c>
      <c r="F16" s="16"/>
      <c r="G16" s="15">
        <v>0</v>
      </c>
      <c r="H16" s="15">
        <v>0</v>
      </c>
      <c r="I16" s="37"/>
    </row>
    <row r="17" spans="1:9" ht="33" x14ac:dyDescent="0.25">
      <c r="A17" s="10" t="s">
        <v>15</v>
      </c>
      <c r="B17" s="15">
        <f>'[1]Прилож 6 План-график'!$AD$40-'[1]Прилож 6 План-график'!$Z$40</f>
        <v>24</v>
      </c>
      <c r="C17" s="15">
        <f>H17-482</f>
        <v>13</v>
      </c>
      <c r="D17" s="39"/>
      <c r="E17" s="40"/>
      <c r="F17" s="16"/>
      <c r="G17" s="11">
        <f>'[1]Прилож 6 План-график'!$AD$40</f>
        <v>461</v>
      </c>
      <c r="H17" s="11">
        <v>495</v>
      </c>
      <c r="I17" s="37"/>
    </row>
    <row r="18" spans="1:9" ht="16.5" x14ac:dyDescent="0.25">
      <c r="A18" s="41" t="s">
        <v>24</v>
      </c>
      <c r="B18" s="42"/>
      <c r="C18" s="42"/>
      <c r="D18" s="42"/>
      <c r="E18" s="42"/>
      <c r="F18" s="42"/>
      <c r="G18" s="42"/>
      <c r="H18" s="43"/>
      <c r="I18" s="37"/>
    </row>
    <row r="19" spans="1:9" ht="116.25" thickBot="1" x14ac:dyDescent="0.3">
      <c r="A19" s="17" t="s">
        <v>20</v>
      </c>
      <c r="B19" s="31">
        <f>('[1]Прилож 5.4 Показатели'!$L$23+'[1]Прилож 5.4 Показатели'!$M$23)/1000</f>
        <v>40210.289806195797</v>
      </c>
      <c r="C19" s="31">
        <f>'[4]Платежи для ОЗИП 2020'!$DG$34/1000</f>
        <v>136402.31392000002</v>
      </c>
      <c r="D19" s="18"/>
      <c r="E19" s="18"/>
      <c r="F19" s="19" t="s">
        <v>25</v>
      </c>
      <c r="G19" s="31">
        <f>SUM('[1]Прилож 5.4 Показатели'!$B$23:$M$23)/1000</f>
        <v>148003.509020336</v>
      </c>
      <c r="H19" s="32">
        <f>'[4]Платежи для ОЗИП 2020'!$F$34/1000</f>
        <v>265681.00579999998</v>
      </c>
      <c r="I19" s="38"/>
    </row>
    <row r="20" spans="1:9" ht="14.45" customHeight="1" x14ac:dyDescent="0.25">
      <c r="G20" s="21"/>
    </row>
    <row r="21" spans="1:9" x14ac:dyDescent="0.25">
      <c r="H21" s="21"/>
    </row>
    <row r="22" spans="1:9" x14ac:dyDescent="0.25">
      <c r="A22" s="22"/>
    </row>
    <row r="23" spans="1:9" x14ac:dyDescent="0.25">
      <c r="A23" s="22"/>
      <c r="B23" s="23"/>
      <c r="C23" s="24"/>
    </row>
    <row r="24" spans="1:9" x14ac:dyDescent="0.25">
      <c r="A24" s="22"/>
      <c r="B24" s="25"/>
      <c r="C24" s="24"/>
    </row>
    <row r="25" spans="1:9" x14ac:dyDescent="0.25">
      <c r="A25" s="22"/>
      <c r="B25" s="25"/>
      <c r="C25" s="24"/>
    </row>
    <row r="26" spans="1:9" x14ac:dyDescent="0.25">
      <c r="A26" s="22"/>
      <c r="B26" s="25"/>
      <c r="C26" s="24"/>
    </row>
    <row r="27" spans="1:9" x14ac:dyDescent="0.25">
      <c r="A27" s="22"/>
      <c r="B27" s="25"/>
      <c r="C27" s="24"/>
    </row>
    <row r="28" spans="1:9" x14ac:dyDescent="0.25">
      <c r="A28" s="22"/>
      <c r="B28" s="25"/>
      <c r="C28" s="24"/>
      <c r="I28" s="26"/>
    </row>
    <row r="29" spans="1:9" x14ac:dyDescent="0.25">
      <c r="A29" s="22"/>
      <c r="B29" s="25"/>
      <c r="C29" s="24"/>
    </row>
    <row r="30" spans="1:9" x14ac:dyDescent="0.25">
      <c r="C30" s="24"/>
    </row>
    <row r="32" spans="1:9" x14ac:dyDescent="0.25">
      <c r="A32" s="22"/>
      <c r="B32" s="24"/>
    </row>
    <row r="33" spans="1:2" x14ac:dyDescent="0.25">
      <c r="B33" s="24"/>
    </row>
    <row r="34" spans="1:2" x14ac:dyDescent="0.25">
      <c r="B34" s="24"/>
    </row>
    <row r="35" spans="1:2" x14ac:dyDescent="0.25">
      <c r="B35" s="24"/>
    </row>
    <row r="37" spans="1:2" x14ac:dyDescent="0.25">
      <c r="A37" s="22"/>
      <c r="B37" s="24"/>
    </row>
    <row r="38" spans="1:2" x14ac:dyDescent="0.25">
      <c r="B38" s="24"/>
    </row>
    <row r="39" spans="1:2" x14ac:dyDescent="0.25">
      <c r="B39" s="24"/>
    </row>
    <row r="41" spans="1:2" x14ac:dyDescent="0.25">
      <c r="A41" s="22"/>
      <c r="B41" s="24"/>
    </row>
    <row r="43" spans="1:2" x14ac:dyDescent="0.25">
      <c r="A43" s="22"/>
    </row>
    <row r="44" spans="1:2" x14ac:dyDescent="0.25">
      <c r="A44" s="22"/>
    </row>
    <row r="45" spans="1:2" x14ac:dyDescent="0.25">
      <c r="A45" s="22"/>
    </row>
    <row r="46" spans="1:2" x14ac:dyDescent="0.25">
      <c r="A46" s="22"/>
    </row>
    <row r="47" spans="1:2" x14ac:dyDescent="0.25">
      <c r="A47" s="22"/>
    </row>
    <row r="48" spans="1:2" x14ac:dyDescent="0.25">
      <c r="A48" s="22"/>
    </row>
    <row r="49" spans="1:2" x14ac:dyDescent="0.25">
      <c r="A49" s="22"/>
    </row>
    <row r="50" spans="1:2" x14ac:dyDescent="0.25">
      <c r="A50" s="22"/>
      <c r="B50" s="24"/>
    </row>
    <row r="53" spans="1:2" x14ac:dyDescent="0.25">
      <c r="A53" s="27"/>
      <c r="B53" s="24"/>
    </row>
  </sheetData>
  <mergeCells count="14">
    <mergeCell ref="A7:H7"/>
    <mergeCell ref="I7:I19"/>
    <mergeCell ref="D17:E17"/>
    <mergeCell ref="A18:H18"/>
    <mergeCell ref="A2:I2"/>
    <mergeCell ref="A4:A6"/>
    <mergeCell ref="B4:F4"/>
    <mergeCell ref="G4:H4"/>
    <mergeCell ref="I4:I6"/>
    <mergeCell ref="B5:B6"/>
    <mergeCell ref="C5:C6"/>
    <mergeCell ref="D5:F5"/>
    <mergeCell ref="G5:G6"/>
    <mergeCell ref="H5:H6"/>
  </mergeCells>
  <pageMargins left="0.39370078740157483" right="0.39370078740157483" top="0.39370078740157483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Галдин Михаил Сергеевич</dc:creator>
  <cp:lastModifiedBy>Алексеев Антон Викторович</cp:lastModifiedBy>
  <cp:lastPrinted>2020-04-09T22:33:07Z</cp:lastPrinted>
  <dcterms:created xsi:type="dcterms:W3CDTF">2020-04-09T22:31:51Z</dcterms:created>
  <dcterms:modified xsi:type="dcterms:W3CDTF">2022-05-11T06:15:47Z</dcterms:modified>
</cp:coreProperties>
</file>